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'Sheet1'!$A$1:$K$264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<sst xmlns="http://schemas.openxmlformats.org/spreadsheetml/2006/main" count="489" uniqueCount="267">
  <si>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</si>
  <si>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</si>
  <si>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</si>
  <si>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</si>
  <si>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</si>
  <si>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</si>
  <si>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</si>
  <si>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</si>
  <si>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</si>
  <si>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</si>
  <si>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</si>
  <si>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</si>
  <si>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</si>
  <si>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</si>
  <si>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</si>
  <si>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</si>
  <si>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</si>
  <si>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</si>
  <si>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</si>
  <si>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</si>
  <si>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</si>
  <si>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</si>
  <si>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</si>
  <si>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</si>
  <si>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</si>
  <si>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</si>
  <si>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</si>
  <si>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</si>
  <si>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</si>
  <si>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</si>
  <si>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</si>
  <si>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</si>
  <si>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</si>
  <si>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</si>
  <si>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</si>
  <si>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</si>
  <si>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</si>
  <si>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</si>
  <si>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</si>
  <si>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</si>
  <si>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</si>
  <si>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</si>
  <si>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</si>
  <si>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</si>
  <si>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</si>
  <si>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</si>
  <si>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</si>
  <si>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</si>
  <si>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</si>
  <si>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</si>
  <si>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Grounds maintenance building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</si>
  <si>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</si>
  <si>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</si>
  <si>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</si>
  <si>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</si>
  <si>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</si>
  <si>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</si>
  <si>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</si>
  <si>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Home management house-        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</si>
  <si>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</si>
  <si>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</si>
  <si>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</si>
  <si>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</si>
  <si>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</si>
  <si>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</si>
  <si>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</si>
  <si>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</si>
  <si>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</si>
  <si>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</si>
  <si>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</si>
  <si>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</si>
  <si>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</si>
  <si>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</si>
  <si>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</si>
  <si>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</si>
  <si>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</si>
  <si>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</si>
  <si>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</si>
  <si>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</si>
  <si>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</si>
  <si>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</si>
  <si>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</si>
  <si>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</si>
  <si>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</si>
  <si>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</si>
  <si>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Physical plant storage warehouse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</si>
  <si>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</si>
  <si>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</si>
  <si>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</si>
  <si>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</si>
  <si>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</si>
  <si>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</si>
  <si>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</si>
  <si>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</si>
  <si>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</si>
  <si>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</si>
  <si>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</si>
  <si>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Student recreational sports center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</si>
  <si>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</si>
  <si>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</si>
  <si>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</si>
  <si>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</si>
  <si>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</si>
  <si>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</si>
  <si>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</si>
  <si>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</si>
  <si>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</si>
  <si>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</si>
  <si>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</si>
  <si>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</si>
  <si>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</si>
  <si>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</si>
  <si>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Alex Box stadium 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</si>
  <si>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</si>
  <si>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</si>
  <si>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</si>
  <si>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</si>
  <si>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</si>
  <si>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</si>
  <si>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</si>
  <si>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</si>
  <si>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</si>
  <si>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</si>
  <si>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</si>
  <si>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</si>
  <si>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</si>
  <si>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Highland laundry building</t>
  </si>
  <si>
    <t xml:space="preserve">  Andrew Jackson hall</t>
  </si>
  <si>
    <t xml:space="preserve">  Grace King hall</t>
  </si>
  <si>
    <t xml:space="preserve">  John A. Lejeune hall </t>
  </si>
  <si>
    <t xml:space="preserve">  Married students apartments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</si>
  <si>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</si>
  <si>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</si>
  <si>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</si>
  <si>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</si>
  <si>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</si>
  <si>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</si>
  <si>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Pentagon dining hall 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</si>
  <si>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</si>
  <si>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</si>
  <si>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</si>
  <si>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</si>
  <si>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</si>
  <si>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</si>
  <si>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</si>
  <si>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</si>
  <si>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</si>
  <si>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</si>
  <si>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</si>
  <si>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</si>
  <si>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</si>
  <si>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</si>
  <si>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</si>
  <si>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</si>
  <si>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</si>
  <si>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</si>
  <si>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</si>
  <si>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</si>
  <si>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 xml:space="preserve">     Buildings </t>
  </si>
  <si>
    <t xml:space="preserve">     Non-structural improvements </t>
  </si>
  <si>
    <t xml:space="preserve">     Helen M. Carter </t>
  </si>
  <si>
    <t xml:space="preserve">     Agnes Morris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</si>
  <si>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</si>
  <si>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</si>
  <si>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</si>
  <si>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</si>
  <si>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</si>
  <si>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</si>
  <si>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</si>
  <si>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</si>
  <si>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</si>
  <si>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</si>
  <si>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</si>
  <si>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</si>
  <si>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</si>
  <si>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</si>
  <si>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</si>
  <si>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</si>
  <si>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</si>
  <si>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Animal science and plant biology laboratory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</si>
  <si>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</si>
  <si>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</si>
  <si>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</si>
  <si>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</si>
  <si>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</si>
  <si>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>B</t>
  </si>
  <si>
    <t>C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</si>
  <si>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</si>
  <si>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</si>
  <si>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</si>
  <si>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</si>
  <si>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</si>
  <si>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</si>
  <si>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</si>
  <si>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</si>
  <si>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</si>
  <si>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</si>
  <si>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</si>
  <si>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</si>
  <si>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</si>
  <si>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</si>
  <si>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Germaine Laville cafeteria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</si>
  <si>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</si>
  <si>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</si>
  <si>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</si>
  <si>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</si>
  <si>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</si>
  <si>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</si>
  <si>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</si>
  <si>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</si>
  <si>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</si>
  <si>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Geology Camp-Colorado Springs --</t>
  </si>
  <si>
    <t xml:space="preserve">  Educational plant -</t>
  </si>
  <si>
    <t>ANALYSIS G-2B</t>
  </si>
  <si>
    <t>June 30, 2009</t>
  </si>
  <si>
    <t>Analysis of Investment in Plant</t>
  </si>
  <si>
    <t xml:space="preserve">  Louisiana house</t>
  </si>
  <si>
    <t xml:space="preserve">  Veterinary medicine trailer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</si>
  <si>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</si>
  <si>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</si>
  <si>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</si>
  <si>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</si>
  <si>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</si>
  <si>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</si>
  <si>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</si>
  <si>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</si>
  <si>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</si>
  <si>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</si>
  <si>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Livestock exhibit show facility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</si>
  <si>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</si>
  <si>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</si>
  <si>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</si>
  <si>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</si>
  <si>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</si>
  <si>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</si>
  <si>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>For the year ended June 30, 2010</t>
  </si>
  <si>
    <t>June 30, 2010</t>
  </si>
  <si>
    <t xml:space="preserve">A.  $35,326,241 includes a prior year balance of $35,151,976 plus a prior period adjustment of $174,265. </t>
  </si>
  <si>
    <t xml:space="preserve">  Rural life museum addition                             </t>
  </si>
  <si>
    <t>D</t>
  </si>
  <si>
    <t>E</t>
  </si>
  <si>
    <t>H</t>
  </si>
  <si>
    <t>F</t>
  </si>
  <si>
    <t xml:space="preserve">B.  $0 includes a prior year balance of $107,194 plus a prior period adjustment for building removal of ($107,194). </t>
  </si>
  <si>
    <t xml:space="preserve">C.  $11,969,122 includes a prior year balance of $11,817,036 plus a prior period adjustment of $152,086. </t>
  </si>
  <si>
    <t xml:space="preserve">D.  $1,368,849 includes a prior year balance of $1,556,796 plus a prior period adjustment of ($187,947). </t>
  </si>
  <si>
    <t xml:space="preserve">E.  $1,863,573 includes a prior year balance of $1,939,027 plus a prior period adjustment of ($75,454). </t>
  </si>
  <si>
    <t xml:space="preserve">F.  $912,323 includes a prior year balance of $998,486 plus a prior period adjustment of ($86,163). </t>
  </si>
  <si>
    <t>G</t>
  </si>
  <si>
    <t xml:space="preserve">G.  $8,920,244 includes a prior year balance of $8,838,187 plus a prior period adjustment of $82,057. </t>
  </si>
  <si>
    <t xml:space="preserve">H.  $0 includes a prior year balance of $1,067,795 plus a prior period adjustment for building removal of ($1,067,795). </t>
  </si>
  <si>
    <t>I</t>
  </si>
  <si>
    <t>J</t>
  </si>
  <si>
    <t xml:space="preserve">I.  $19,998,330 includes a prior year balance of $19,907,612 plus a prior period adjustment of $90,718. </t>
  </si>
  <si>
    <t xml:space="preserve">J.  $255,911 includes a prior year balance of $257,698 plus a prior period adjustment of ($1,787). </t>
  </si>
  <si>
    <t>K</t>
  </si>
  <si>
    <t>L</t>
  </si>
  <si>
    <t xml:space="preserve">K.  $4,773,122 includes a prior year balance of $4,755,653 plus a prior period adjustment of $17,469. </t>
  </si>
  <si>
    <t xml:space="preserve">L.  $3,003,885 includes a prior year balance of $1,449,017 plus a prior period adjustment of $1,554,868. </t>
  </si>
  <si>
    <t>M</t>
  </si>
  <si>
    <t>N</t>
  </si>
  <si>
    <t xml:space="preserve">M.  $193,513,304 includes a prior year balance of $193,103,055 plus a prior period adjustment of $410,249. </t>
  </si>
  <si>
    <t xml:space="preserve">N.  Building removed during fiscal year ended June 30, 2010. </t>
  </si>
  <si>
    <t>O</t>
  </si>
  <si>
    <t>P</t>
  </si>
  <si>
    <t>O.  $1,143,347 consists of $9,936,645 in new additions and ($8,793,298) in retirements.</t>
  </si>
  <si>
    <t>P.  $118,100 consists of $126,600 in new additions and ($8,500)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</si>
</sst>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0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  <xf numFmtId="165" fontId="49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152400</xdr:rowOff>
    </xdr:from>
    <xdr:to>
      <xdr:col>0</xdr:col>
      <xdr:colOff>2333625</xdr:colOff>
      <xdr:row>5</xdr:row>
      <xdr:rowOff>38100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400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2"/>
  <sheetViews>
    <sheetView showGridLines="0" tabSelected="1" zoomScalePageLayoutView="0" workbookViewId="0" topLeftCell="A1">
      <selection activeCell="A1" sqref="A1:A8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3.28125" style="15" bestFit="1" customWidth="1"/>
    <col min="5" max="5" width="11.8515625" style="2" bestFit="1" customWidth="1"/>
    <col min="6" max="6" width="2.28125" style="17" bestFit="1" customWidth="1"/>
    <col min="7" max="7" width="14.421875" style="1" bestFit="1" customWidth="1"/>
    <col min="8" max="8" width="2.140625" style="1" bestFit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5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65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1" s="6" customFormat="1" ht="16.5">
      <c r="A3" s="65"/>
      <c r="B3" s="25"/>
      <c r="C3" s="66" t="s">
        <v>213</v>
      </c>
      <c r="D3" s="66"/>
      <c r="E3" s="66"/>
      <c r="F3" s="66"/>
      <c r="G3" s="66"/>
      <c r="H3" s="66"/>
      <c r="I3" s="66"/>
      <c r="J3" s="66"/>
      <c r="K3" s="6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5"/>
      <c r="B4" s="27"/>
      <c r="C4" s="64"/>
      <c r="D4" s="64"/>
      <c r="E4" s="64"/>
      <c r="F4" s="64"/>
      <c r="G4" s="64"/>
      <c r="H4" s="62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5"/>
      <c r="B5" s="25"/>
      <c r="C5" s="66" t="s">
        <v>215</v>
      </c>
      <c r="D5" s="66"/>
      <c r="E5" s="66"/>
      <c r="F5" s="66"/>
      <c r="G5" s="66"/>
      <c r="H5" s="66"/>
      <c r="I5" s="66"/>
      <c r="J5" s="66"/>
      <c r="K5" s="6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5"/>
      <c r="B6" s="25"/>
      <c r="C6" s="66" t="s">
        <v>235</v>
      </c>
      <c r="D6" s="66"/>
      <c r="E6" s="66"/>
      <c r="F6" s="66"/>
      <c r="G6" s="66"/>
      <c r="H6" s="66"/>
      <c r="I6" s="66"/>
      <c r="J6" s="66"/>
      <c r="K6" s="6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5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5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214</v>
      </c>
      <c r="D12" s="34"/>
      <c r="E12" s="35" t="s">
        <v>2</v>
      </c>
      <c r="F12" s="32"/>
      <c r="G12" s="36" t="s">
        <v>236</v>
      </c>
      <c r="H12" s="37"/>
      <c r="I12" s="38" t="s">
        <v>3</v>
      </c>
      <c r="J12" s="37"/>
      <c r="K12" s="33" t="s">
        <v>236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1" s="9" customFormat="1" ht="13.5">
      <c r="A14" s="41" t="s">
        <v>208</v>
      </c>
      <c r="B14" s="42" t="s">
        <v>4</v>
      </c>
      <c r="C14" s="43"/>
      <c r="D14" s="44"/>
      <c r="E14" s="43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41" t="s">
        <v>14</v>
      </c>
      <c r="B15" s="42" t="s">
        <v>4</v>
      </c>
      <c r="C15" s="46">
        <v>676256</v>
      </c>
      <c r="D15" s="47"/>
      <c r="E15" s="48">
        <v>0</v>
      </c>
      <c r="F15" s="48"/>
      <c r="G15" s="46">
        <f>+C15+E15</f>
        <v>676256</v>
      </c>
      <c r="H15" s="46"/>
      <c r="I15" s="48">
        <v>0</v>
      </c>
      <c r="J15" s="46"/>
      <c r="K15" s="48">
        <f aca="true" t="shared" si="0" ref="K15:K20">G15-I15</f>
        <v>676256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41" t="s">
        <v>15</v>
      </c>
      <c r="B16" s="42" t="s">
        <v>4</v>
      </c>
      <c r="C16" s="49">
        <f>35151976+174265</f>
        <v>35326241</v>
      </c>
      <c r="D16" s="44" t="s">
        <v>13</v>
      </c>
      <c r="E16" s="51">
        <f>1551554+196372+42000+159184+114605+6912</f>
        <v>2070627</v>
      </c>
      <c r="F16" s="51"/>
      <c r="G16" s="49">
        <f>+C16+E16</f>
        <v>37396868</v>
      </c>
      <c r="H16" s="49"/>
      <c r="I16" s="51">
        <v>20771380</v>
      </c>
      <c r="J16" s="49"/>
      <c r="K16" s="51">
        <f t="shared" si="0"/>
        <v>16625488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41" t="s">
        <v>16</v>
      </c>
      <c r="B17" s="42" t="s">
        <v>4</v>
      </c>
      <c r="C17" s="49">
        <v>732218</v>
      </c>
      <c r="D17" s="50"/>
      <c r="E17" s="51">
        <v>0</v>
      </c>
      <c r="F17" s="51"/>
      <c r="G17" s="49">
        <f>+C17+E17</f>
        <v>732218</v>
      </c>
      <c r="H17" s="49"/>
      <c r="I17" s="51">
        <v>594868</v>
      </c>
      <c r="J17" s="49"/>
      <c r="K17" s="51">
        <f t="shared" si="0"/>
        <v>137350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41" t="s">
        <v>199</v>
      </c>
      <c r="B18" s="42"/>
      <c r="C18" s="49">
        <v>158599</v>
      </c>
      <c r="D18" s="50"/>
      <c r="E18" s="51">
        <v>0</v>
      </c>
      <c r="F18" s="51"/>
      <c r="G18" s="49">
        <f>+C18+E18</f>
        <v>158599</v>
      </c>
      <c r="H18" s="49"/>
      <c r="I18" s="51">
        <v>158599</v>
      </c>
      <c r="J18" s="49"/>
      <c r="K18" s="51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41" t="s">
        <v>17</v>
      </c>
      <c r="B19" s="42" t="s">
        <v>4</v>
      </c>
      <c r="C19" s="49">
        <v>1145468</v>
      </c>
      <c r="D19" s="50"/>
      <c r="E19" s="51">
        <v>0</v>
      </c>
      <c r="F19" s="51"/>
      <c r="G19" s="49">
        <f>+C19+E19</f>
        <v>1145468</v>
      </c>
      <c r="H19" s="49"/>
      <c r="I19" s="51">
        <v>1017252</v>
      </c>
      <c r="J19" s="49"/>
      <c r="K19" s="51">
        <f t="shared" si="0"/>
        <v>128216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2" customHeight="1">
      <c r="A20" s="41" t="s">
        <v>179</v>
      </c>
      <c r="B20" s="41"/>
      <c r="C20" s="49">
        <f>107194-107194</f>
        <v>0</v>
      </c>
      <c r="D20" s="44" t="s">
        <v>185</v>
      </c>
      <c r="E20" s="51">
        <v>0</v>
      </c>
      <c r="F20" s="51"/>
      <c r="G20" s="49">
        <f aca="true" t="shared" si="1" ref="G20:G27">+C20+E20</f>
        <v>0</v>
      </c>
      <c r="H20" s="49"/>
      <c r="I20" s="51">
        <v>0</v>
      </c>
      <c r="J20" s="49"/>
      <c r="K20" s="51">
        <f t="shared" si="0"/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41" t="s">
        <v>178</v>
      </c>
      <c r="B21" s="41"/>
      <c r="C21" s="49">
        <v>200973</v>
      </c>
      <c r="D21" s="50"/>
      <c r="E21" s="51">
        <v>0</v>
      </c>
      <c r="F21" s="51"/>
      <c r="G21" s="49">
        <f t="shared" si="1"/>
        <v>200973</v>
      </c>
      <c r="H21" s="49"/>
      <c r="I21" s="51">
        <v>196978</v>
      </c>
      <c r="J21" s="49"/>
      <c r="K21" s="51">
        <f>G21-I21</f>
        <v>3995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41" t="s">
        <v>19</v>
      </c>
      <c r="B22" s="42" t="s">
        <v>4</v>
      </c>
      <c r="C22" s="49">
        <v>522242</v>
      </c>
      <c r="D22" s="50"/>
      <c r="E22" s="51">
        <v>0</v>
      </c>
      <c r="F22" s="51"/>
      <c r="G22" s="49">
        <f t="shared" si="1"/>
        <v>522242</v>
      </c>
      <c r="H22" s="49"/>
      <c r="I22" s="51">
        <v>476944</v>
      </c>
      <c r="J22" s="49"/>
      <c r="K22" s="51">
        <f aca="true" t="shared" si="2" ref="K22:K79">G22-I22</f>
        <v>45298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41" t="s">
        <v>20</v>
      </c>
      <c r="B23" s="42" t="s">
        <v>4</v>
      </c>
      <c r="C23" s="49">
        <v>352612</v>
      </c>
      <c r="D23" s="50"/>
      <c r="E23" s="51">
        <v>0</v>
      </c>
      <c r="F23" s="51"/>
      <c r="G23" s="49">
        <f t="shared" si="1"/>
        <v>352612</v>
      </c>
      <c r="H23" s="49"/>
      <c r="I23" s="51">
        <v>347491</v>
      </c>
      <c r="J23" s="49"/>
      <c r="K23" s="51">
        <f t="shared" si="2"/>
        <v>5121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41" t="s">
        <v>193</v>
      </c>
      <c r="B24" s="42"/>
      <c r="C24" s="49">
        <v>189180</v>
      </c>
      <c r="D24" s="50"/>
      <c r="E24" s="51">
        <v>0</v>
      </c>
      <c r="F24" s="51"/>
      <c r="G24" s="49">
        <f t="shared" si="1"/>
        <v>189180</v>
      </c>
      <c r="H24" s="49"/>
      <c r="I24" s="51">
        <v>189180</v>
      </c>
      <c r="J24" s="49"/>
      <c r="K24" s="51">
        <f>G24-I24</f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41" t="s">
        <v>21</v>
      </c>
      <c r="B25" s="42" t="s">
        <v>4</v>
      </c>
      <c r="C25" s="49">
        <v>13089</v>
      </c>
      <c r="D25" s="50"/>
      <c r="E25" s="51">
        <v>0</v>
      </c>
      <c r="F25" s="51"/>
      <c r="G25" s="49">
        <f t="shared" si="1"/>
        <v>13089</v>
      </c>
      <c r="H25" s="49"/>
      <c r="I25" s="51">
        <v>13089</v>
      </c>
      <c r="J25" s="49"/>
      <c r="K25" s="51">
        <f t="shared" si="2"/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41" t="s">
        <v>22</v>
      </c>
      <c r="B26" s="42" t="s">
        <v>4</v>
      </c>
      <c r="C26" s="49">
        <v>424080</v>
      </c>
      <c r="D26" s="50"/>
      <c r="E26" s="51">
        <v>0</v>
      </c>
      <c r="F26" s="51"/>
      <c r="G26" s="49">
        <f t="shared" si="1"/>
        <v>424080</v>
      </c>
      <c r="H26" s="49"/>
      <c r="I26" s="51">
        <v>288555</v>
      </c>
      <c r="J26" s="49"/>
      <c r="K26" s="51">
        <f t="shared" si="2"/>
        <v>135525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41" t="s">
        <v>23</v>
      </c>
      <c r="B27" s="42" t="s">
        <v>4</v>
      </c>
      <c r="C27" s="49">
        <v>2872269</v>
      </c>
      <c r="D27" s="50"/>
      <c r="E27" s="51">
        <v>0</v>
      </c>
      <c r="F27" s="51"/>
      <c r="G27" s="49">
        <f t="shared" si="1"/>
        <v>2872269</v>
      </c>
      <c r="H27" s="49"/>
      <c r="I27" s="51">
        <v>1803901</v>
      </c>
      <c r="J27" s="49"/>
      <c r="K27" s="51">
        <f t="shared" si="2"/>
        <v>1068368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41" t="s">
        <v>187</v>
      </c>
      <c r="B28" s="42"/>
      <c r="C28" s="49">
        <v>4900450</v>
      </c>
      <c r="D28" s="50"/>
      <c r="E28" s="51">
        <f>3038230+242920</f>
        <v>3281150</v>
      </c>
      <c r="F28" s="51"/>
      <c r="G28" s="49">
        <f aca="true" t="shared" si="3" ref="G28:G61">+C28+E28</f>
        <v>8181600</v>
      </c>
      <c r="H28" s="49"/>
      <c r="I28" s="51">
        <v>74581</v>
      </c>
      <c r="J28" s="49"/>
      <c r="K28" s="51">
        <f t="shared" si="2"/>
        <v>8107019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41" t="s">
        <v>24</v>
      </c>
      <c r="B29" s="42" t="s">
        <v>4</v>
      </c>
      <c r="C29" s="49">
        <v>54577</v>
      </c>
      <c r="D29" s="50"/>
      <c r="E29" s="51">
        <v>0</v>
      </c>
      <c r="F29" s="51"/>
      <c r="G29" s="49">
        <f t="shared" si="3"/>
        <v>54577</v>
      </c>
      <c r="H29" s="49"/>
      <c r="I29" s="51">
        <v>54577</v>
      </c>
      <c r="J29" s="49"/>
      <c r="K29" s="51">
        <f t="shared" si="2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41" t="s">
        <v>166</v>
      </c>
      <c r="B30" s="42" t="s">
        <v>4</v>
      </c>
      <c r="C30" s="49">
        <v>28215590</v>
      </c>
      <c r="D30" s="44"/>
      <c r="E30" s="51">
        <v>0</v>
      </c>
      <c r="F30" s="45"/>
      <c r="G30" s="49">
        <f t="shared" si="3"/>
        <v>28215590</v>
      </c>
      <c r="H30" s="49"/>
      <c r="I30" s="51">
        <v>12689080</v>
      </c>
      <c r="J30" s="49"/>
      <c r="K30" s="51">
        <f t="shared" si="2"/>
        <v>15526510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41" t="s">
        <v>25</v>
      </c>
      <c r="B31" s="42" t="s">
        <v>4</v>
      </c>
      <c r="C31" s="49">
        <v>6457774</v>
      </c>
      <c r="D31" s="50"/>
      <c r="E31" s="51">
        <v>0</v>
      </c>
      <c r="F31" s="51"/>
      <c r="G31" s="49">
        <f t="shared" si="3"/>
        <v>6457774</v>
      </c>
      <c r="H31" s="49"/>
      <c r="I31" s="51">
        <v>4520441</v>
      </c>
      <c r="J31" s="49"/>
      <c r="K31" s="51">
        <f t="shared" si="2"/>
        <v>1937333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41" t="s">
        <v>115</v>
      </c>
      <c r="B32" s="42" t="s">
        <v>4</v>
      </c>
      <c r="C32" s="51">
        <v>3149389</v>
      </c>
      <c r="D32" s="44"/>
      <c r="E32" s="51">
        <v>9562</v>
      </c>
      <c r="F32" s="45"/>
      <c r="G32" s="49">
        <f>+C32+E32</f>
        <v>3158951</v>
      </c>
      <c r="H32" s="49"/>
      <c r="I32" s="51">
        <v>472666</v>
      </c>
      <c r="J32" s="49"/>
      <c r="K32" s="51">
        <f>G32-I32</f>
        <v>2686285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41" t="s">
        <v>27</v>
      </c>
      <c r="B33" s="42" t="s">
        <v>4</v>
      </c>
      <c r="C33" s="49">
        <f>11817036+152086</f>
        <v>11969122</v>
      </c>
      <c r="D33" s="44" t="s">
        <v>186</v>
      </c>
      <c r="E33" s="51">
        <f>94+604752+2042821</f>
        <v>2647667</v>
      </c>
      <c r="F33" s="51"/>
      <c r="G33" s="49">
        <f t="shared" si="3"/>
        <v>14616789</v>
      </c>
      <c r="H33" s="49"/>
      <c r="I33" s="51">
        <v>8076022</v>
      </c>
      <c r="J33" s="49"/>
      <c r="K33" s="51">
        <f t="shared" si="2"/>
        <v>6540767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41" t="s">
        <v>28</v>
      </c>
      <c r="B34" s="42" t="s">
        <v>4</v>
      </c>
      <c r="C34" s="49">
        <v>251847</v>
      </c>
      <c r="D34" s="50"/>
      <c r="E34" s="51">
        <v>0</v>
      </c>
      <c r="F34" s="51"/>
      <c r="G34" s="49">
        <f t="shared" si="3"/>
        <v>251847</v>
      </c>
      <c r="H34" s="49"/>
      <c r="I34" s="51">
        <v>251847</v>
      </c>
      <c r="J34" s="49"/>
      <c r="K34" s="51">
        <f t="shared" si="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41" t="s">
        <v>26</v>
      </c>
      <c r="B35" s="42" t="s">
        <v>4</v>
      </c>
      <c r="C35" s="49">
        <v>8695924</v>
      </c>
      <c r="D35" s="50"/>
      <c r="E35" s="51">
        <v>0</v>
      </c>
      <c r="F35" s="51"/>
      <c r="G35" s="49">
        <f>+C35+E35</f>
        <v>8695924</v>
      </c>
      <c r="H35" s="49"/>
      <c r="I35" s="51">
        <v>6878854</v>
      </c>
      <c r="J35" s="49"/>
      <c r="K35" s="51">
        <f>G35-I35</f>
        <v>1817070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41" t="s">
        <v>205</v>
      </c>
      <c r="B36" s="42" t="s">
        <v>4</v>
      </c>
      <c r="C36" s="49">
        <f>1556796-187947</f>
        <v>1368849</v>
      </c>
      <c r="D36" s="44" t="s">
        <v>239</v>
      </c>
      <c r="E36" s="51">
        <v>0</v>
      </c>
      <c r="F36" s="51"/>
      <c r="G36" s="49">
        <f>+C36+E36</f>
        <v>1368849</v>
      </c>
      <c r="H36" s="49"/>
      <c r="I36" s="51">
        <v>1331248</v>
      </c>
      <c r="J36" s="49"/>
      <c r="K36" s="51">
        <f>G36-I36</f>
        <v>37601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41" t="s">
        <v>189</v>
      </c>
      <c r="B37" s="42"/>
      <c r="C37" s="49">
        <v>425792</v>
      </c>
      <c r="D37" s="50"/>
      <c r="E37" s="51">
        <v>0</v>
      </c>
      <c r="F37" s="51"/>
      <c r="G37" s="49">
        <f>+C37+E37</f>
        <v>425792</v>
      </c>
      <c r="H37" s="49"/>
      <c r="I37" s="51">
        <v>187001</v>
      </c>
      <c r="J37" s="49"/>
      <c r="K37" s="51">
        <f>G37-I37</f>
        <v>238791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41" t="s">
        <v>29</v>
      </c>
      <c r="B38" s="42" t="s">
        <v>4</v>
      </c>
      <c r="C38" s="49">
        <v>124666</v>
      </c>
      <c r="D38" s="50"/>
      <c r="E38" s="51">
        <v>0</v>
      </c>
      <c r="F38" s="51"/>
      <c r="G38" s="49">
        <f t="shared" si="3"/>
        <v>124666</v>
      </c>
      <c r="H38" s="49"/>
      <c r="I38" s="51">
        <v>99733</v>
      </c>
      <c r="J38" s="49"/>
      <c r="K38" s="51">
        <f t="shared" si="2"/>
        <v>24933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41" t="s">
        <v>30</v>
      </c>
      <c r="B39" s="42" t="s">
        <v>4</v>
      </c>
      <c r="C39" s="49">
        <v>77596</v>
      </c>
      <c r="D39" s="50"/>
      <c r="E39" s="51">
        <v>0</v>
      </c>
      <c r="F39" s="51"/>
      <c r="G39" s="49">
        <f t="shared" si="3"/>
        <v>77596</v>
      </c>
      <c r="H39" s="49"/>
      <c r="I39" s="51">
        <v>77181</v>
      </c>
      <c r="J39" s="49"/>
      <c r="K39" s="51">
        <f t="shared" si="2"/>
        <v>415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41" t="s">
        <v>31</v>
      </c>
      <c r="B40" s="42" t="s">
        <v>4</v>
      </c>
      <c r="C40" s="49">
        <v>328194</v>
      </c>
      <c r="D40" s="50"/>
      <c r="E40" s="51">
        <v>0</v>
      </c>
      <c r="F40" s="51"/>
      <c r="G40" s="49">
        <f t="shared" si="3"/>
        <v>328194</v>
      </c>
      <c r="H40" s="49"/>
      <c r="I40" s="51">
        <v>323928</v>
      </c>
      <c r="J40" s="49"/>
      <c r="K40" s="51">
        <f t="shared" si="2"/>
        <v>4266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41" t="s">
        <v>32</v>
      </c>
      <c r="B41" s="42" t="s">
        <v>4</v>
      </c>
      <c r="C41" s="49">
        <v>239921</v>
      </c>
      <c r="D41" s="50"/>
      <c r="E41" s="51">
        <v>0</v>
      </c>
      <c r="F41" s="51"/>
      <c r="G41" s="49">
        <f t="shared" si="3"/>
        <v>239921</v>
      </c>
      <c r="H41" s="49"/>
      <c r="I41" s="51">
        <v>164870</v>
      </c>
      <c r="J41" s="49"/>
      <c r="K41" s="51">
        <f t="shared" si="2"/>
        <v>75051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41" t="s">
        <v>33</v>
      </c>
      <c r="B42" s="42" t="s">
        <v>4</v>
      </c>
      <c r="C42" s="49">
        <v>855678</v>
      </c>
      <c r="D42" s="50"/>
      <c r="E42" s="51">
        <v>0</v>
      </c>
      <c r="F42" s="51"/>
      <c r="G42" s="49">
        <f t="shared" si="3"/>
        <v>855678</v>
      </c>
      <c r="H42" s="49"/>
      <c r="I42" s="51">
        <v>423102</v>
      </c>
      <c r="J42" s="49"/>
      <c r="K42" s="51">
        <f t="shared" si="2"/>
        <v>432576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41" t="s">
        <v>34</v>
      </c>
      <c r="B43" s="42" t="s">
        <v>4</v>
      </c>
      <c r="C43" s="49">
        <v>782044</v>
      </c>
      <c r="D43" s="50"/>
      <c r="E43" s="51">
        <v>0</v>
      </c>
      <c r="F43" s="51"/>
      <c r="G43" s="49">
        <f t="shared" si="3"/>
        <v>782044</v>
      </c>
      <c r="H43" s="49"/>
      <c r="I43" s="51">
        <v>672123</v>
      </c>
      <c r="J43" s="49"/>
      <c r="K43" s="51">
        <f t="shared" si="2"/>
        <v>109921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41" t="s">
        <v>35</v>
      </c>
      <c r="B44" s="42" t="s">
        <v>4</v>
      </c>
      <c r="C44" s="49">
        <v>367104</v>
      </c>
      <c r="D44" s="50"/>
      <c r="E44" s="51">
        <v>0</v>
      </c>
      <c r="F44" s="51"/>
      <c r="G44" s="49">
        <f t="shared" si="3"/>
        <v>367104</v>
      </c>
      <c r="H44" s="49"/>
      <c r="I44" s="51">
        <v>357264</v>
      </c>
      <c r="J44" s="49"/>
      <c r="K44" s="51">
        <f t="shared" si="2"/>
        <v>9840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41" t="s">
        <v>206</v>
      </c>
      <c r="B45" s="42" t="s">
        <v>4</v>
      </c>
      <c r="C45" s="49">
        <v>117007</v>
      </c>
      <c r="D45" s="50"/>
      <c r="E45" s="51">
        <v>0</v>
      </c>
      <c r="F45" s="51"/>
      <c r="G45" s="49">
        <f t="shared" si="3"/>
        <v>117007</v>
      </c>
      <c r="H45" s="49"/>
      <c r="I45" s="51">
        <v>70204</v>
      </c>
      <c r="J45" s="49"/>
      <c r="K45" s="51">
        <f t="shared" si="2"/>
        <v>46803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41" t="s">
        <v>219</v>
      </c>
      <c r="B46" s="42"/>
      <c r="C46" s="49">
        <v>7267384</v>
      </c>
      <c r="D46" s="50"/>
      <c r="E46" s="51">
        <v>0</v>
      </c>
      <c r="F46" s="51"/>
      <c r="G46" s="49">
        <f>+C46+E46</f>
        <v>7267384</v>
      </c>
      <c r="H46" s="49"/>
      <c r="I46" s="51">
        <v>4897707</v>
      </c>
      <c r="J46" s="49"/>
      <c r="K46" s="51">
        <f>G46-I46</f>
        <v>2369677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41" t="s">
        <v>36</v>
      </c>
      <c r="B47" s="42" t="s">
        <v>4</v>
      </c>
      <c r="C47" s="49">
        <v>514278</v>
      </c>
      <c r="D47" s="50"/>
      <c r="E47" s="51">
        <v>0</v>
      </c>
      <c r="F47" s="51"/>
      <c r="G47" s="49">
        <f t="shared" si="3"/>
        <v>514278</v>
      </c>
      <c r="H47" s="49"/>
      <c r="I47" s="51">
        <v>111437</v>
      </c>
      <c r="J47" s="49"/>
      <c r="K47" s="51">
        <f t="shared" si="2"/>
        <v>402841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41" t="s">
        <v>37</v>
      </c>
      <c r="B48" s="42" t="s">
        <v>4</v>
      </c>
      <c r="C48" s="49">
        <v>768354</v>
      </c>
      <c r="D48" s="50"/>
      <c r="E48" s="51">
        <v>0</v>
      </c>
      <c r="F48" s="51"/>
      <c r="G48" s="49">
        <f t="shared" si="3"/>
        <v>768354</v>
      </c>
      <c r="H48" s="49"/>
      <c r="I48" s="51">
        <v>503395</v>
      </c>
      <c r="J48" s="49"/>
      <c r="K48" s="51">
        <f t="shared" si="2"/>
        <v>264959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41" t="s">
        <v>195</v>
      </c>
      <c r="B49" s="42"/>
      <c r="C49" s="49">
        <v>28800</v>
      </c>
      <c r="D49" s="50"/>
      <c r="E49" s="51">
        <v>0</v>
      </c>
      <c r="F49" s="51"/>
      <c r="G49" s="49">
        <f>+C49+E49</f>
        <v>28800</v>
      </c>
      <c r="H49" s="49"/>
      <c r="I49" s="51">
        <v>20160</v>
      </c>
      <c r="J49" s="49"/>
      <c r="K49" s="51">
        <f>G49-I49</f>
        <v>8640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41" t="s">
        <v>194</v>
      </c>
      <c r="B50" s="42"/>
      <c r="C50" s="49">
        <v>28028</v>
      </c>
      <c r="D50" s="50"/>
      <c r="E50" s="51">
        <v>0</v>
      </c>
      <c r="F50" s="51"/>
      <c r="G50" s="49">
        <f t="shared" si="3"/>
        <v>28028</v>
      </c>
      <c r="H50" s="49"/>
      <c r="I50" s="51">
        <v>28028</v>
      </c>
      <c r="J50" s="49"/>
      <c r="K50" s="51">
        <f t="shared" si="2"/>
        <v>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41" t="s">
        <v>171</v>
      </c>
      <c r="B51" s="42" t="s">
        <v>4</v>
      </c>
      <c r="C51" s="49">
        <v>2407445</v>
      </c>
      <c r="D51" s="50"/>
      <c r="E51" s="51">
        <v>0</v>
      </c>
      <c r="F51" s="51"/>
      <c r="G51" s="49">
        <f>+C51+E51</f>
        <v>2407445</v>
      </c>
      <c r="H51" s="49"/>
      <c r="I51" s="51">
        <v>1803416</v>
      </c>
      <c r="J51" s="49"/>
      <c r="K51" s="51">
        <f>G51-I51</f>
        <v>604029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41" t="s">
        <v>38</v>
      </c>
      <c r="B52" s="42" t="s">
        <v>4</v>
      </c>
      <c r="C52" s="49">
        <v>1706215</v>
      </c>
      <c r="D52" s="44"/>
      <c r="E52" s="51">
        <v>0</v>
      </c>
      <c r="F52" s="45"/>
      <c r="G52" s="49">
        <f t="shared" si="3"/>
        <v>1706215</v>
      </c>
      <c r="H52" s="49"/>
      <c r="I52" s="51">
        <v>1407542</v>
      </c>
      <c r="J52" s="49"/>
      <c r="K52" s="51">
        <f t="shared" si="2"/>
        <v>298673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41" t="s">
        <v>220</v>
      </c>
      <c r="B53" s="42" t="s">
        <v>4</v>
      </c>
      <c r="C53" s="49">
        <v>148473</v>
      </c>
      <c r="D53" s="50"/>
      <c r="E53" s="51">
        <v>0</v>
      </c>
      <c r="F53" s="51"/>
      <c r="G53" s="49">
        <f>+C53+E53</f>
        <v>148473</v>
      </c>
      <c r="H53" s="49"/>
      <c r="I53" s="51">
        <v>93928</v>
      </c>
      <c r="J53" s="49"/>
      <c r="K53" s="51">
        <f>G53-I53</f>
        <v>54545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41" t="s">
        <v>221</v>
      </c>
      <c r="B54" s="42" t="s">
        <v>4</v>
      </c>
      <c r="C54" s="49">
        <v>26220281</v>
      </c>
      <c r="D54" s="50"/>
      <c r="E54" s="51">
        <v>69554</v>
      </c>
      <c r="F54" s="51"/>
      <c r="G54" s="49">
        <f>+C54+E54</f>
        <v>26289835</v>
      </c>
      <c r="H54" s="49"/>
      <c r="I54" s="51">
        <v>4502054</v>
      </c>
      <c r="J54" s="49"/>
      <c r="K54" s="51">
        <f>G54-I54</f>
        <v>21787781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41" t="s">
        <v>173</v>
      </c>
      <c r="B55" s="42"/>
      <c r="C55" s="49">
        <f>1939027-75454</f>
        <v>1863573</v>
      </c>
      <c r="D55" s="44" t="s">
        <v>240</v>
      </c>
      <c r="E55" s="51">
        <v>3193058</v>
      </c>
      <c r="F55" s="45"/>
      <c r="G55" s="49">
        <f t="shared" si="3"/>
        <v>5056631</v>
      </c>
      <c r="H55" s="49"/>
      <c r="I55" s="51">
        <v>1354784</v>
      </c>
      <c r="J55" s="49"/>
      <c r="K55" s="51">
        <f t="shared" si="2"/>
        <v>3701847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41" t="s">
        <v>222</v>
      </c>
      <c r="B56" s="42"/>
      <c r="C56" s="49">
        <v>3747072</v>
      </c>
      <c r="D56" s="44"/>
      <c r="E56" s="51">
        <v>0</v>
      </c>
      <c r="F56" s="45"/>
      <c r="G56" s="49">
        <f t="shared" si="3"/>
        <v>3747072</v>
      </c>
      <c r="H56" s="49"/>
      <c r="I56" s="51">
        <v>1092906</v>
      </c>
      <c r="J56" s="49"/>
      <c r="K56" s="51">
        <f t="shared" si="2"/>
        <v>2654166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41" t="s">
        <v>39</v>
      </c>
      <c r="B57" s="42" t="s">
        <v>4</v>
      </c>
      <c r="C57" s="49">
        <f>998486-86163</f>
        <v>912323</v>
      </c>
      <c r="D57" s="44" t="s">
        <v>242</v>
      </c>
      <c r="E57" s="51">
        <v>0</v>
      </c>
      <c r="F57" s="44"/>
      <c r="G57" s="49">
        <f t="shared" si="3"/>
        <v>912323</v>
      </c>
      <c r="H57" s="49"/>
      <c r="I57" s="51">
        <v>656841</v>
      </c>
      <c r="J57" s="49"/>
      <c r="K57" s="51">
        <f t="shared" si="2"/>
        <v>255482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41" t="s">
        <v>40</v>
      </c>
      <c r="B58" s="42" t="s">
        <v>4</v>
      </c>
      <c r="C58" s="49">
        <v>15911</v>
      </c>
      <c r="D58" s="50"/>
      <c r="E58" s="51">
        <v>0</v>
      </c>
      <c r="F58" s="51"/>
      <c r="G58" s="49">
        <f t="shared" si="3"/>
        <v>15911</v>
      </c>
      <c r="H58" s="49"/>
      <c r="I58" s="51">
        <v>15911</v>
      </c>
      <c r="J58" s="49"/>
      <c r="K58" s="51">
        <f t="shared" si="2"/>
        <v>0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41" t="s">
        <v>223</v>
      </c>
      <c r="B59" s="42" t="s">
        <v>4</v>
      </c>
      <c r="C59" s="49">
        <v>145002</v>
      </c>
      <c r="D59" s="50"/>
      <c r="E59" s="51">
        <v>0</v>
      </c>
      <c r="F59" s="51"/>
      <c r="G59" s="49">
        <f>+C59+E59</f>
        <v>145002</v>
      </c>
      <c r="H59" s="49"/>
      <c r="I59" s="51">
        <v>76126</v>
      </c>
      <c r="J59" s="49"/>
      <c r="K59" s="51">
        <f>G59-I59</f>
        <v>68876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41" t="s">
        <v>224</v>
      </c>
      <c r="B60" s="42" t="s">
        <v>4</v>
      </c>
      <c r="C60" s="49">
        <v>185689</v>
      </c>
      <c r="D60" s="50"/>
      <c r="E60" s="51">
        <v>129059</v>
      </c>
      <c r="F60" s="51"/>
      <c r="G60" s="49">
        <f>+C60+E60</f>
        <v>314748</v>
      </c>
      <c r="H60" s="49"/>
      <c r="I60" s="51">
        <v>106771</v>
      </c>
      <c r="J60" s="49"/>
      <c r="K60" s="51">
        <f>G60-I60</f>
        <v>207977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41" t="s">
        <v>41</v>
      </c>
      <c r="B61" s="42" t="s">
        <v>4</v>
      </c>
      <c r="C61" s="49">
        <v>756602</v>
      </c>
      <c r="D61" s="50"/>
      <c r="E61" s="51">
        <v>0</v>
      </c>
      <c r="F61" s="51"/>
      <c r="G61" s="49">
        <f t="shared" si="3"/>
        <v>756602</v>
      </c>
      <c r="H61" s="49"/>
      <c r="I61" s="51">
        <v>565724</v>
      </c>
      <c r="J61" s="49"/>
      <c r="K61" s="51">
        <f t="shared" si="2"/>
        <v>190878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41" t="s">
        <v>42</v>
      </c>
      <c r="B62" s="42" t="s">
        <v>4</v>
      </c>
      <c r="C62" s="49"/>
      <c r="D62" s="50"/>
      <c r="E62" s="49"/>
      <c r="F62" s="51"/>
      <c r="G62" s="49"/>
      <c r="H62" s="49"/>
      <c r="I62" s="49"/>
      <c r="J62" s="49"/>
      <c r="K62" s="5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41" t="s">
        <v>159</v>
      </c>
      <c r="B63" s="42" t="s">
        <v>4</v>
      </c>
      <c r="C63" s="49">
        <v>594796</v>
      </c>
      <c r="D63" s="50"/>
      <c r="E63" s="51">
        <v>0</v>
      </c>
      <c r="F63" s="51"/>
      <c r="G63" s="49">
        <f aca="true" t="shared" si="4" ref="G63:G82">+C63+E63</f>
        <v>594796</v>
      </c>
      <c r="H63" s="49"/>
      <c r="I63" s="51">
        <v>329012</v>
      </c>
      <c r="J63" s="49"/>
      <c r="K63" s="51">
        <f t="shared" si="2"/>
        <v>265784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41" t="s">
        <v>158</v>
      </c>
      <c r="B64" s="42" t="s">
        <v>4</v>
      </c>
      <c r="C64" s="49">
        <v>1330028</v>
      </c>
      <c r="D64" s="50"/>
      <c r="E64" s="51">
        <v>0</v>
      </c>
      <c r="F64" s="51"/>
      <c r="G64" s="49">
        <f t="shared" si="4"/>
        <v>1330028</v>
      </c>
      <c r="H64" s="49"/>
      <c r="I64" s="51">
        <v>763217</v>
      </c>
      <c r="J64" s="49"/>
      <c r="K64" s="51">
        <f t="shared" si="2"/>
        <v>566811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41" t="s">
        <v>43</v>
      </c>
      <c r="B65" s="42" t="s">
        <v>4</v>
      </c>
      <c r="C65" s="49">
        <v>4402006</v>
      </c>
      <c r="D65" s="50"/>
      <c r="E65" s="51">
        <v>0</v>
      </c>
      <c r="F65" s="51"/>
      <c r="G65" s="49">
        <f t="shared" si="4"/>
        <v>4402006</v>
      </c>
      <c r="H65" s="49"/>
      <c r="I65" s="51">
        <v>3341677</v>
      </c>
      <c r="J65" s="49"/>
      <c r="K65" s="51">
        <f t="shared" si="2"/>
        <v>1060329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41" t="s">
        <v>44</v>
      </c>
      <c r="B66" s="42" t="s">
        <v>4</v>
      </c>
      <c r="C66" s="49">
        <v>414824</v>
      </c>
      <c r="D66" s="50"/>
      <c r="E66" s="51">
        <v>0</v>
      </c>
      <c r="F66" s="51"/>
      <c r="G66" s="49">
        <f t="shared" si="4"/>
        <v>414824</v>
      </c>
      <c r="H66" s="49"/>
      <c r="I66" s="51">
        <v>381294</v>
      </c>
      <c r="J66" s="49"/>
      <c r="K66" s="51">
        <f t="shared" si="2"/>
        <v>33530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41" t="s">
        <v>45</v>
      </c>
      <c r="B67" s="42" t="s">
        <v>4</v>
      </c>
      <c r="C67" s="49">
        <v>411241</v>
      </c>
      <c r="D67" s="50"/>
      <c r="E67" s="51">
        <v>0</v>
      </c>
      <c r="F67" s="51"/>
      <c r="G67" s="49">
        <f t="shared" si="4"/>
        <v>411241</v>
      </c>
      <c r="H67" s="49"/>
      <c r="I67" s="51">
        <v>411241</v>
      </c>
      <c r="J67" s="49"/>
      <c r="K67" s="51">
        <f t="shared" si="2"/>
        <v>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41" t="s">
        <v>46</v>
      </c>
      <c r="B68" s="42" t="s">
        <v>4</v>
      </c>
      <c r="C68" s="49">
        <v>1127932</v>
      </c>
      <c r="D68" s="50"/>
      <c r="E68" s="51">
        <v>0</v>
      </c>
      <c r="F68" s="51"/>
      <c r="G68" s="49">
        <f t="shared" si="4"/>
        <v>1127932</v>
      </c>
      <c r="H68" s="49"/>
      <c r="I68" s="51">
        <v>931694</v>
      </c>
      <c r="J68" s="49"/>
      <c r="K68" s="51">
        <f t="shared" si="2"/>
        <v>196238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41" t="s">
        <v>47</v>
      </c>
      <c r="B69" s="42" t="s">
        <v>4</v>
      </c>
      <c r="C69" s="49">
        <v>460393</v>
      </c>
      <c r="D69" s="50"/>
      <c r="E69" s="51">
        <v>0</v>
      </c>
      <c r="F69" s="51"/>
      <c r="G69" s="49">
        <f t="shared" si="4"/>
        <v>460393</v>
      </c>
      <c r="H69" s="49"/>
      <c r="I69" s="51">
        <v>418158</v>
      </c>
      <c r="J69" s="49"/>
      <c r="K69" s="51">
        <f t="shared" si="2"/>
        <v>42235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41" t="s">
        <v>225</v>
      </c>
      <c r="B70" s="42" t="s">
        <v>4</v>
      </c>
      <c r="C70" s="49">
        <v>7812590</v>
      </c>
      <c r="D70" s="50"/>
      <c r="E70" s="51">
        <v>0</v>
      </c>
      <c r="F70" s="51"/>
      <c r="G70" s="49">
        <f>+C70+E70</f>
        <v>7812590</v>
      </c>
      <c r="H70" s="49"/>
      <c r="I70" s="51">
        <v>2848658</v>
      </c>
      <c r="J70" s="49"/>
      <c r="K70" s="51">
        <f>G70-I70</f>
        <v>4963932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41" t="s">
        <v>48</v>
      </c>
      <c r="B71" s="42" t="s">
        <v>4</v>
      </c>
      <c r="C71" s="49">
        <v>46588</v>
      </c>
      <c r="D71" s="50"/>
      <c r="E71" s="51">
        <v>0</v>
      </c>
      <c r="F71" s="51"/>
      <c r="G71" s="49">
        <f t="shared" si="4"/>
        <v>46588</v>
      </c>
      <c r="H71" s="49"/>
      <c r="I71" s="51">
        <v>46588</v>
      </c>
      <c r="J71" s="49"/>
      <c r="K71" s="51">
        <f t="shared" si="2"/>
        <v>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41" t="s">
        <v>49</v>
      </c>
      <c r="B72" s="42" t="s">
        <v>4</v>
      </c>
      <c r="C72" s="49">
        <v>530847</v>
      </c>
      <c r="D72" s="50"/>
      <c r="E72" s="51">
        <v>0</v>
      </c>
      <c r="F72" s="51"/>
      <c r="G72" s="49">
        <f t="shared" si="4"/>
        <v>530847</v>
      </c>
      <c r="H72" s="49"/>
      <c r="I72" s="51">
        <v>422966</v>
      </c>
      <c r="J72" s="49"/>
      <c r="K72" s="51">
        <f t="shared" si="2"/>
        <v>107881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41" t="s">
        <v>50</v>
      </c>
      <c r="B73" s="42" t="s">
        <v>4</v>
      </c>
      <c r="C73" s="49">
        <v>10230</v>
      </c>
      <c r="D73" s="50"/>
      <c r="E73" s="51">
        <v>-10230</v>
      </c>
      <c r="F73" s="44" t="s">
        <v>260</v>
      </c>
      <c r="G73" s="49">
        <f t="shared" si="4"/>
        <v>0</v>
      </c>
      <c r="H73" s="49"/>
      <c r="I73" s="51">
        <v>0</v>
      </c>
      <c r="J73" s="49"/>
      <c r="K73" s="51">
        <f t="shared" si="2"/>
        <v>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41" t="s">
        <v>51</v>
      </c>
      <c r="B74" s="42" t="s">
        <v>4</v>
      </c>
      <c r="C74" s="49">
        <v>13941462</v>
      </c>
      <c r="D74" s="50"/>
      <c r="E74" s="51">
        <v>0</v>
      </c>
      <c r="F74" s="51"/>
      <c r="G74" s="49">
        <f t="shared" si="4"/>
        <v>13941462</v>
      </c>
      <c r="H74" s="49"/>
      <c r="I74" s="51">
        <v>3097834</v>
      </c>
      <c r="J74" s="49"/>
      <c r="K74" s="51">
        <f t="shared" si="2"/>
        <v>10843628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41" t="s">
        <v>52</v>
      </c>
      <c r="B75" s="42" t="s">
        <v>4</v>
      </c>
      <c r="C75" s="49">
        <v>4831647</v>
      </c>
      <c r="D75" s="50"/>
      <c r="E75" s="51">
        <v>256807</v>
      </c>
      <c r="F75" s="51"/>
      <c r="G75" s="49">
        <f t="shared" si="4"/>
        <v>5088454</v>
      </c>
      <c r="H75" s="49"/>
      <c r="I75" s="51">
        <v>2711138</v>
      </c>
      <c r="J75" s="49"/>
      <c r="K75" s="51">
        <f t="shared" si="2"/>
        <v>2377316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41" t="s">
        <v>53</v>
      </c>
      <c r="B76" s="42" t="s">
        <v>4</v>
      </c>
      <c r="C76" s="49">
        <v>35158</v>
      </c>
      <c r="D76" s="50"/>
      <c r="E76" s="51">
        <v>0</v>
      </c>
      <c r="F76" s="51"/>
      <c r="G76" s="49">
        <f t="shared" si="4"/>
        <v>35158</v>
      </c>
      <c r="H76" s="49"/>
      <c r="I76" s="51">
        <v>35158</v>
      </c>
      <c r="J76" s="49"/>
      <c r="K76" s="51">
        <f t="shared" si="2"/>
        <v>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41" t="s">
        <v>54</v>
      </c>
      <c r="B77" s="42"/>
      <c r="C77" s="49">
        <v>28601</v>
      </c>
      <c r="D77" s="50"/>
      <c r="E77" s="51">
        <v>0</v>
      </c>
      <c r="F77" s="51"/>
      <c r="G77" s="49">
        <f t="shared" si="4"/>
        <v>28601</v>
      </c>
      <c r="H77" s="49"/>
      <c r="I77" s="51">
        <v>23596</v>
      </c>
      <c r="J77" s="49"/>
      <c r="K77" s="51">
        <f t="shared" si="2"/>
        <v>5005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41" t="s">
        <v>190</v>
      </c>
      <c r="B78" s="42" t="s">
        <v>4</v>
      </c>
      <c r="C78" s="49">
        <v>5014556</v>
      </c>
      <c r="D78" s="50"/>
      <c r="E78" s="51">
        <v>0</v>
      </c>
      <c r="F78" s="51"/>
      <c r="G78" s="49">
        <f t="shared" si="4"/>
        <v>5014556</v>
      </c>
      <c r="H78" s="49"/>
      <c r="I78" s="51">
        <v>3507771</v>
      </c>
      <c r="J78" s="49"/>
      <c r="K78" s="51">
        <f t="shared" si="2"/>
        <v>1506785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41" t="s">
        <v>55</v>
      </c>
      <c r="B79" s="42"/>
      <c r="C79" s="49">
        <v>1275167</v>
      </c>
      <c r="D79" s="50"/>
      <c r="E79" s="51">
        <v>0</v>
      </c>
      <c r="F79" s="51"/>
      <c r="G79" s="49">
        <f t="shared" si="4"/>
        <v>1275167</v>
      </c>
      <c r="H79" s="49"/>
      <c r="I79" s="51">
        <v>255033</v>
      </c>
      <c r="J79" s="49"/>
      <c r="K79" s="51">
        <f t="shared" si="2"/>
        <v>1020134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41" t="s">
        <v>56</v>
      </c>
      <c r="B80" s="42" t="s">
        <v>4</v>
      </c>
      <c r="C80" s="49">
        <v>2662004</v>
      </c>
      <c r="D80" s="50"/>
      <c r="E80" s="51">
        <v>173872</v>
      </c>
      <c r="F80" s="51"/>
      <c r="G80" s="49">
        <f t="shared" si="4"/>
        <v>2835876</v>
      </c>
      <c r="H80" s="49"/>
      <c r="I80" s="51">
        <v>1018146</v>
      </c>
      <c r="J80" s="49"/>
      <c r="K80" s="51">
        <f>G80-I80</f>
        <v>1817730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41" t="s">
        <v>57</v>
      </c>
      <c r="B81" s="42" t="s">
        <v>4</v>
      </c>
      <c r="C81" s="49">
        <v>9301906</v>
      </c>
      <c r="D81" s="50" t="s">
        <v>5</v>
      </c>
      <c r="E81" s="51">
        <v>7787</v>
      </c>
      <c r="F81" s="51"/>
      <c r="G81" s="49">
        <f t="shared" si="4"/>
        <v>9309693</v>
      </c>
      <c r="H81" s="49"/>
      <c r="I81" s="51">
        <v>2214401</v>
      </c>
      <c r="J81" s="49"/>
      <c r="K81" s="51">
        <f>G81-I81</f>
        <v>7095292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41" t="s">
        <v>226</v>
      </c>
      <c r="B82" s="42" t="s">
        <v>4</v>
      </c>
      <c r="C82" s="49">
        <v>917413</v>
      </c>
      <c r="D82" s="50"/>
      <c r="E82" s="51">
        <v>0</v>
      </c>
      <c r="F82" s="51"/>
      <c r="G82" s="49">
        <f t="shared" si="4"/>
        <v>917413</v>
      </c>
      <c r="H82" s="49"/>
      <c r="I82" s="51">
        <v>917413</v>
      </c>
      <c r="J82" s="49"/>
      <c r="K82" s="51">
        <f>G82-I82</f>
        <v>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41" t="s">
        <v>58</v>
      </c>
      <c r="B83" s="42" t="s">
        <v>4</v>
      </c>
      <c r="C83" s="49"/>
      <c r="D83" s="50"/>
      <c r="E83" s="49"/>
      <c r="F83" s="51"/>
      <c r="G83" s="49"/>
      <c r="H83" s="49"/>
      <c r="I83" s="49"/>
      <c r="J83" s="49"/>
      <c r="K83" s="5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41" t="s">
        <v>160</v>
      </c>
      <c r="B84" s="42" t="s">
        <v>4</v>
      </c>
      <c r="C84" s="49">
        <v>43725</v>
      </c>
      <c r="D84" s="50"/>
      <c r="E84" s="51">
        <v>0</v>
      </c>
      <c r="F84" s="51"/>
      <c r="G84" s="49">
        <f aca="true" t="shared" si="5" ref="G84:G92">+C84+E84</f>
        <v>43725</v>
      </c>
      <c r="H84" s="49"/>
      <c r="I84" s="51">
        <v>19774</v>
      </c>
      <c r="J84" s="49"/>
      <c r="K84" s="51">
        <f aca="true" t="shared" si="6" ref="K84:K92">G84-I84</f>
        <v>23951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41" t="s">
        <v>161</v>
      </c>
      <c r="B85" s="42" t="s">
        <v>4</v>
      </c>
      <c r="C85" s="49">
        <v>91837</v>
      </c>
      <c r="D85" s="50"/>
      <c r="E85" s="51">
        <v>0</v>
      </c>
      <c r="F85" s="51"/>
      <c r="G85" s="49">
        <f t="shared" si="5"/>
        <v>91837</v>
      </c>
      <c r="H85" s="49"/>
      <c r="I85" s="51">
        <v>55963</v>
      </c>
      <c r="J85" s="49"/>
      <c r="K85" s="51">
        <f t="shared" si="6"/>
        <v>35874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41" t="s">
        <v>59</v>
      </c>
      <c r="B86" s="42" t="s">
        <v>4</v>
      </c>
      <c r="C86" s="49">
        <v>10961442</v>
      </c>
      <c r="D86" s="50"/>
      <c r="E86" s="51">
        <v>0</v>
      </c>
      <c r="F86" s="51"/>
      <c r="G86" s="49">
        <f t="shared" si="5"/>
        <v>10961442</v>
      </c>
      <c r="H86" s="49"/>
      <c r="I86" s="51">
        <v>6709877</v>
      </c>
      <c r="J86" s="49"/>
      <c r="K86" s="51">
        <f t="shared" si="6"/>
        <v>4251565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41" t="s">
        <v>60</v>
      </c>
      <c r="B87" s="42" t="s">
        <v>4</v>
      </c>
      <c r="C87" s="49">
        <v>316600</v>
      </c>
      <c r="D87" s="50"/>
      <c r="E87" s="51">
        <v>0</v>
      </c>
      <c r="F87" s="51"/>
      <c r="G87" s="49">
        <f t="shared" si="5"/>
        <v>316600</v>
      </c>
      <c r="H87" s="49"/>
      <c r="I87" s="51">
        <v>254969</v>
      </c>
      <c r="J87" s="49"/>
      <c r="K87" s="51">
        <f t="shared" si="6"/>
        <v>61631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41" t="s">
        <v>61</v>
      </c>
      <c r="B88" s="42" t="s">
        <v>4</v>
      </c>
      <c r="C88" s="49">
        <v>230000</v>
      </c>
      <c r="D88" s="50"/>
      <c r="E88" s="51">
        <v>0</v>
      </c>
      <c r="F88" s="51"/>
      <c r="G88" s="49">
        <f t="shared" si="5"/>
        <v>230000</v>
      </c>
      <c r="H88" s="49"/>
      <c r="I88" s="51">
        <v>120750</v>
      </c>
      <c r="J88" s="49"/>
      <c r="K88" s="51">
        <f t="shared" si="6"/>
        <v>109250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41" t="s">
        <v>62</v>
      </c>
      <c r="B89" s="42" t="s">
        <v>4</v>
      </c>
      <c r="C89" s="49">
        <v>3848584</v>
      </c>
      <c r="D89" s="50" t="s">
        <v>5</v>
      </c>
      <c r="E89" s="51">
        <v>0</v>
      </c>
      <c r="F89" s="51"/>
      <c r="G89" s="49">
        <f t="shared" si="5"/>
        <v>3848584</v>
      </c>
      <c r="H89" s="49"/>
      <c r="I89" s="51">
        <v>1426375</v>
      </c>
      <c r="J89" s="49"/>
      <c r="K89" s="51">
        <f t="shared" si="6"/>
        <v>2422209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41" t="s">
        <v>191</v>
      </c>
      <c r="B90" s="42" t="s">
        <v>4</v>
      </c>
      <c r="C90" s="49">
        <v>4302816</v>
      </c>
      <c r="D90" s="50"/>
      <c r="E90" s="51">
        <v>1003</v>
      </c>
      <c r="F90" s="51"/>
      <c r="G90" s="49">
        <f>+C90+E90</f>
        <v>4303819</v>
      </c>
      <c r="H90" s="49"/>
      <c r="I90" s="51">
        <v>702665</v>
      </c>
      <c r="J90" s="49"/>
      <c r="K90" s="51">
        <f>G90-I90</f>
        <v>3601154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41" t="s">
        <v>63</v>
      </c>
      <c r="B91" s="42" t="s">
        <v>4</v>
      </c>
      <c r="C91" s="49">
        <v>1402651</v>
      </c>
      <c r="D91" s="50"/>
      <c r="E91" s="51">
        <v>0</v>
      </c>
      <c r="F91" s="51"/>
      <c r="G91" s="49">
        <f t="shared" si="5"/>
        <v>1402651</v>
      </c>
      <c r="H91" s="49"/>
      <c r="I91" s="51">
        <v>1146359</v>
      </c>
      <c r="J91" s="49"/>
      <c r="K91" s="51">
        <f t="shared" si="6"/>
        <v>256292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41" t="s">
        <v>64</v>
      </c>
      <c r="B92" s="42" t="s">
        <v>4</v>
      </c>
      <c r="C92" s="49">
        <v>20148464</v>
      </c>
      <c r="D92" s="50"/>
      <c r="E92" s="49">
        <f>2080+93578</f>
        <v>95658</v>
      </c>
      <c r="F92" s="51"/>
      <c r="G92" s="49">
        <f t="shared" si="5"/>
        <v>20244122</v>
      </c>
      <c r="H92" s="49"/>
      <c r="I92" s="49">
        <v>6024091</v>
      </c>
      <c r="J92" s="49"/>
      <c r="K92" s="51">
        <f t="shared" si="6"/>
        <v>14220031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41" t="s">
        <v>65</v>
      </c>
      <c r="B93" s="42" t="s">
        <v>4</v>
      </c>
      <c r="C93" s="49">
        <v>298546</v>
      </c>
      <c r="D93" s="50"/>
      <c r="E93" s="51">
        <v>0</v>
      </c>
      <c r="F93" s="51"/>
      <c r="G93" s="49">
        <f aca="true" t="shared" si="7" ref="G93:G119">+C93+E93</f>
        <v>298546</v>
      </c>
      <c r="H93" s="49"/>
      <c r="I93" s="51">
        <v>298546</v>
      </c>
      <c r="J93" s="49"/>
      <c r="K93" s="51">
        <f aca="true" t="shared" si="8" ref="K93:K119">G93-I93</f>
        <v>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41" t="s">
        <v>227</v>
      </c>
      <c r="B94" s="42" t="s">
        <v>4</v>
      </c>
      <c r="C94" s="49">
        <v>698644</v>
      </c>
      <c r="D94" s="50"/>
      <c r="E94" s="51">
        <v>0</v>
      </c>
      <c r="F94" s="51"/>
      <c r="G94" s="49">
        <f>+C94+E94</f>
        <v>698644</v>
      </c>
      <c r="H94" s="49"/>
      <c r="I94" s="51">
        <v>419185</v>
      </c>
      <c r="J94" s="49"/>
      <c r="K94" s="51">
        <f>G94-I94</f>
        <v>279459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41" t="s">
        <v>66</v>
      </c>
      <c r="B95" s="42" t="s">
        <v>4</v>
      </c>
      <c r="C95" s="49">
        <f>8838187+82057</f>
        <v>8920244</v>
      </c>
      <c r="D95" s="44" t="s">
        <v>248</v>
      </c>
      <c r="E95" s="51">
        <v>7139</v>
      </c>
      <c r="F95" s="51"/>
      <c r="G95" s="49">
        <f t="shared" si="7"/>
        <v>8927383</v>
      </c>
      <c r="H95" s="49"/>
      <c r="I95" s="51">
        <v>7888529</v>
      </c>
      <c r="J95" s="49"/>
      <c r="K95" s="51">
        <f t="shared" si="8"/>
        <v>1038854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41" t="s">
        <v>67</v>
      </c>
      <c r="B96" s="42" t="s">
        <v>4</v>
      </c>
      <c r="C96" s="49">
        <v>25036510</v>
      </c>
      <c r="D96" s="50"/>
      <c r="E96" s="51">
        <v>0</v>
      </c>
      <c r="F96" s="51"/>
      <c r="G96" s="49">
        <f t="shared" si="7"/>
        <v>25036510</v>
      </c>
      <c r="H96" s="49"/>
      <c r="I96" s="51">
        <v>5598436</v>
      </c>
      <c r="J96" s="49"/>
      <c r="K96" s="51">
        <f t="shared" si="8"/>
        <v>19438074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41" t="s">
        <v>68</v>
      </c>
      <c r="B97" s="42" t="s">
        <v>4</v>
      </c>
      <c r="C97" s="49">
        <v>3387191</v>
      </c>
      <c r="D97" s="50"/>
      <c r="E97" s="51">
        <v>0</v>
      </c>
      <c r="F97" s="51"/>
      <c r="G97" s="49">
        <f t="shared" si="7"/>
        <v>3387191</v>
      </c>
      <c r="H97" s="49"/>
      <c r="I97" s="51">
        <v>1749390</v>
      </c>
      <c r="J97" s="49"/>
      <c r="K97" s="51">
        <f t="shared" si="8"/>
        <v>1637801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41" t="s">
        <v>228</v>
      </c>
      <c r="B98" s="42" t="s">
        <v>4</v>
      </c>
      <c r="C98" s="49">
        <f>1067795-1067795</f>
        <v>0</v>
      </c>
      <c r="D98" s="44" t="s">
        <v>241</v>
      </c>
      <c r="E98" s="51">
        <v>0</v>
      </c>
      <c r="F98" s="51"/>
      <c r="G98" s="49">
        <f>+C98+E98</f>
        <v>0</v>
      </c>
      <c r="H98" s="49"/>
      <c r="I98" s="51">
        <v>0</v>
      </c>
      <c r="J98" s="49"/>
      <c r="K98" s="51">
        <f>G98-I98</f>
        <v>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41" t="s">
        <v>69</v>
      </c>
      <c r="B99" s="42" t="s">
        <v>4</v>
      </c>
      <c r="C99" s="49">
        <v>2105069</v>
      </c>
      <c r="D99" s="50"/>
      <c r="E99" s="51">
        <v>0</v>
      </c>
      <c r="F99" s="51"/>
      <c r="G99" s="49">
        <f t="shared" si="7"/>
        <v>2105069</v>
      </c>
      <c r="H99" s="49"/>
      <c r="I99" s="51">
        <v>2105059</v>
      </c>
      <c r="J99" s="49"/>
      <c r="K99" s="51">
        <f t="shared" si="8"/>
        <v>10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41" t="s">
        <v>70</v>
      </c>
      <c r="B100" s="42" t="s">
        <v>4</v>
      </c>
      <c r="C100" s="49">
        <v>1444190</v>
      </c>
      <c r="D100" s="50"/>
      <c r="E100" s="51">
        <v>0</v>
      </c>
      <c r="F100" s="51"/>
      <c r="G100" s="49">
        <f t="shared" si="7"/>
        <v>1444190</v>
      </c>
      <c r="H100" s="49"/>
      <c r="I100" s="51">
        <v>1293490</v>
      </c>
      <c r="J100" s="49"/>
      <c r="K100" s="51">
        <f t="shared" si="8"/>
        <v>150700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41" t="s">
        <v>216</v>
      </c>
      <c r="B101" s="42"/>
      <c r="C101" s="49">
        <v>526432</v>
      </c>
      <c r="D101" s="50"/>
      <c r="E101" s="51">
        <v>0</v>
      </c>
      <c r="F101" s="51"/>
      <c r="G101" s="49">
        <f t="shared" si="7"/>
        <v>526432</v>
      </c>
      <c r="H101" s="49"/>
      <c r="I101" s="51">
        <v>26322</v>
      </c>
      <c r="J101" s="49"/>
      <c r="K101" s="51">
        <f t="shared" si="8"/>
        <v>500110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41" t="s">
        <v>229</v>
      </c>
      <c r="B102" s="42" t="s">
        <v>4</v>
      </c>
      <c r="C102" s="49">
        <v>3896331</v>
      </c>
      <c r="D102" s="50"/>
      <c r="E102" s="51">
        <v>0</v>
      </c>
      <c r="F102" s="51"/>
      <c r="G102" s="49">
        <f>+C102+E102</f>
        <v>3896331</v>
      </c>
      <c r="H102" s="49"/>
      <c r="I102" s="51">
        <v>1037637</v>
      </c>
      <c r="J102" s="49"/>
      <c r="K102" s="51">
        <f>G102-I102</f>
        <v>2858694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41" t="s">
        <v>71</v>
      </c>
      <c r="B103" s="42" t="s">
        <v>4</v>
      </c>
      <c r="C103" s="49">
        <v>217645</v>
      </c>
      <c r="D103" s="50"/>
      <c r="E103" s="51">
        <v>0</v>
      </c>
      <c r="F103" s="51"/>
      <c r="G103" s="49">
        <f t="shared" si="7"/>
        <v>217645</v>
      </c>
      <c r="H103" s="49"/>
      <c r="I103" s="51">
        <v>165818</v>
      </c>
      <c r="J103" s="49"/>
      <c r="K103" s="51">
        <f t="shared" si="8"/>
        <v>51827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41" t="s">
        <v>230</v>
      </c>
      <c r="B104" s="42" t="s">
        <v>4</v>
      </c>
      <c r="C104" s="49">
        <v>445429</v>
      </c>
      <c r="D104" s="50"/>
      <c r="E104" s="51">
        <v>0</v>
      </c>
      <c r="F104" s="51"/>
      <c r="G104" s="49">
        <f>+C104+E104</f>
        <v>445429</v>
      </c>
      <c r="H104" s="49"/>
      <c r="I104" s="51">
        <v>338947</v>
      </c>
      <c r="J104" s="49"/>
      <c r="K104" s="51">
        <f>G104-I104</f>
        <v>106482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41" t="s">
        <v>192</v>
      </c>
      <c r="B105" s="42" t="s">
        <v>4</v>
      </c>
      <c r="C105" s="49">
        <v>647620</v>
      </c>
      <c r="D105" s="50"/>
      <c r="E105" s="51">
        <v>0</v>
      </c>
      <c r="F105" s="51"/>
      <c r="G105" s="49">
        <f t="shared" si="7"/>
        <v>647620</v>
      </c>
      <c r="H105" s="49"/>
      <c r="I105" s="51">
        <v>486280</v>
      </c>
      <c r="J105" s="49"/>
      <c r="K105" s="51">
        <f t="shared" si="8"/>
        <v>161340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41" t="s">
        <v>72</v>
      </c>
      <c r="B106" s="42" t="s">
        <v>4</v>
      </c>
      <c r="C106" s="49">
        <v>10786246</v>
      </c>
      <c r="D106" s="50"/>
      <c r="E106" s="51">
        <v>0</v>
      </c>
      <c r="F106" s="51"/>
      <c r="G106" s="49">
        <f t="shared" si="7"/>
        <v>10786246</v>
      </c>
      <c r="H106" s="49"/>
      <c r="I106" s="51">
        <v>8043973</v>
      </c>
      <c r="J106" s="49"/>
      <c r="K106" s="51">
        <f t="shared" si="8"/>
        <v>2742273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41" t="s">
        <v>73</v>
      </c>
      <c r="B107" s="42" t="s">
        <v>4</v>
      </c>
      <c r="C107" s="49">
        <v>677961</v>
      </c>
      <c r="D107" s="50"/>
      <c r="E107" s="51">
        <v>0</v>
      </c>
      <c r="F107" s="51"/>
      <c r="G107" s="49">
        <f t="shared" si="7"/>
        <v>677961</v>
      </c>
      <c r="H107" s="49"/>
      <c r="I107" s="51">
        <v>553811</v>
      </c>
      <c r="J107" s="49"/>
      <c r="K107" s="51">
        <f t="shared" si="8"/>
        <v>124150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41" t="s">
        <v>172</v>
      </c>
      <c r="B108" s="42" t="s">
        <v>4</v>
      </c>
      <c r="C108" s="49">
        <v>970495</v>
      </c>
      <c r="D108" s="50"/>
      <c r="E108" s="51">
        <v>0</v>
      </c>
      <c r="F108" s="51"/>
      <c r="G108" s="49">
        <f>+C108+E108</f>
        <v>970495</v>
      </c>
      <c r="H108" s="49"/>
      <c r="I108" s="51">
        <v>970495</v>
      </c>
      <c r="J108" s="49"/>
      <c r="K108" s="51">
        <f>G108-I108</f>
        <v>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41" t="s">
        <v>74</v>
      </c>
      <c r="B109" s="42" t="s">
        <v>4</v>
      </c>
      <c r="C109" s="49">
        <v>180450</v>
      </c>
      <c r="D109" s="50"/>
      <c r="E109" s="51">
        <v>0</v>
      </c>
      <c r="F109" s="51"/>
      <c r="G109" s="49">
        <f t="shared" si="7"/>
        <v>180450</v>
      </c>
      <c r="H109" s="49"/>
      <c r="I109" s="51">
        <v>126251</v>
      </c>
      <c r="J109" s="49"/>
      <c r="K109" s="51">
        <f t="shared" si="8"/>
        <v>54199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41" t="s">
        <v>75</v>
      </c>
      <c r="B110" s="42" t="s">
        <v>4</v>
      </c>
      <c r="C110" s="49">
        <v>61500</v>
      </c>
      <c r="D110" s="50"/>
      <c r="E110" s="51">
        <v>0</v>
      </c>
      <c r="F110" s="51"/>
      <c r="G110" s="49">
        <f t="shared" si="7"/>
        <v>61500</v>
      </c>
      <c r="H110" s="49"/>
      <c r="I110" s="51">
        <v>47663</v>
      </c>
      <c r="J110" s="49"/>
      <c r="K110" s="51">
        <f t="shared" si="8"/>
        <v>13837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41" t="s">
        <v>76</v>
      </c>
      <c r="B111" s="42" t="s">
        <v>4</v>
      </c>
      <c r="C111" s="49">
        <v>150000</v>
      </c>
      <c r="D111" s="50"/>
      <c r="E111" s="51">
        <v>0</v>
      </c>
      <c r="F111" s="51"/>
      <c r="G111" s="49">
        <f t="shared" si="7"/>
        <v>150000</v>
      </c>
      <c r="H111" s="49"/>
      <c r="I111" s="51">
        <v>82464</v>
      </c>
      <c r="J111" s="49"/>
      <c r="K111" s="51">
        <f t="shared" si="8"/>
        <v>67536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41" t="s">
        <v>77</v>
      </c>
      <c r="B112" s="42" t="s">
        <v>4</v>
      </c>
      <c r="C112" s="49">
        <v>20800720</v>
      </c>
      <c r="D112" s="50"/>
      <c r="E112" s="51">
        <v>2990345</v>
      </c>
      <c r="F112" s="51"/>
      <c r="G112" s="49">
        <f t="shared" si="7"/>
        <v>23791065</v>
      </c>
      <c r="H112" s="49"/>
      <c r="I112" s="51">
        <v>2730245</v>
      </c>
      <c r="J112" s="49"/>
      <c r="K112" s="51">
        <f t="shared" si="8"/>
        <v>21060820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41" t="s">
        <v>78</v>
      </c>
      <c r="B113" s="42" t="s">
        <v>4</v>
      </c>
      <c r="C113" s="49">
        <v>5237020</v>
      </c>
      <c r="D113" s="50"/>
      <c r="E113" s="51">
        <v>0</v>
      </c>
      <c r="F113" s="51"/>
      <c r="G113" s="49">
        <f t="shared" si="7"/>
        <v>5237020</v>
      </c>
      <c r="H113" s="49"/>
      <c r="I113" s="51">
        <v>3026227</v>
      </c>
      <c r="J113" s="49"/>
      <c r="K113" s="51">
        <f t="shared" si="8"/>
        <v>2210793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41" t="s">
        <v>80</v>
      </c>
      <c r="B114" s="42" t="s">
        <v>4</v>
      </c>
      <c r="C114" s="49">
        <v>89264</v>
      </c>
      <c r="D114" s="50"/>
      <c r="E114" s="51">
        <v>0</v>
      </c>
      <c r="F114" s="51"/>
      <c r="G114" s="49">
        <f t="shared" si="7"/>
        <v>89264</v>
      </c>
      <c r="H114" s="49"/>
      <c r="I114" s="51">
        <v>74924</v>
      </c>
      <c r="J114" s="49"/>
      <c r="K114" s="51">
        <f t="shared" si="8"/>
        <v>14340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41" t="s">
        <v>81</v>
      </c>
      <c r="B115" s="42" t="s">
        <v>4</v>
      </c>
      <c r="C115" s="49">
        <v>19853020</v>
      </c>
      <c r="D115" s="50"/>
      <c r="E115" s="51">
        <v>17754</v>
      </c>
      <c r="F115" s="51"/>
      <c r="G115" s="49">
        <f t="shared" si="7"/>
        <v>19870774</v>
      </c>
      <c r="H115" s="49"/>
      <c r="I115" s="51">
        <v>4482819</v>
      </c>
      <c r="J115" s="49"/>
      <c r="K115" s="51">
        <f t="shared" si="8"/>
        <v>15387955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41" t="s">
        <v>82</v>
      </c>
      <c r="B116" s="42" t="s">
        <v>4</v>
      </c>
      <c r="C116" s="49">
        <v>837686</v>
      </c>
      <c r="D116" s="50"/>
      <c r="E116" s="51">
        <v>0</v>
      </c>
      <c r="F116" s="51"/>
      <c r="G116" s="49">
        <f t="shared" si="7"/>
        <v>837686</v>
      </c>
      <c r="H116" s="49"/>
      <c r="I116" s="51">
        <v>697809</v>
      </c>
      <c r="J116" s="49"/>
      <c r="K116" s="51">
        <f t="shared" si="8"/>
        <v>139877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41" t="s">
        <v>231</v>
      </c>
      <c r="B117" s="42" t="s">
        <v>4</v>
      </c>
      <c r="C117" s="49">
        <v>109286</v>
      </c>
      <c r="D117" s="50"/>
      <c r="E117" s="51">
        <v>0</v>
      </c>
      <c r="F117" s="51"/>
      <c r="G117" s="49">
        <f>+C117+E117</f>
        <v>109286</v>
      </c>
      <c r="H117" s="49"/>
      <c r="I117" s="51">
        <v>98874</v>
      </c>
      <c r="J117" s="49"/>
      <c r="K117" s="51">
        <f>G117-I117</f>
        <v>10412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2" customHeight="1">
      <c r="A118" s="41" t="s">
        <v>83</v>
      </c>
      <c r="B118" s="42" t="s">
        <v>4</v>
      </c>
      <c r="C118" s="49">
        <v>2418582</v>
      </c>
      <c r="D118" s="50"/>
      <c r="E118" s="51">
        <v>0</v>
      </c>
      <c r="F118" s="51"/>
      <c r="G118" s="49">
        <f t="shared" si="7"/>
        <v>2418582</v>
      </c>
      <c r="H118" s="49"/>
      <c r="I118" s="51">
        <v>2103935</v>
      </c>
      <c r="J118" s="49"/>
      <c r="K118" s="51">
        <f t="shared" si="8"/>
        <v>314647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41" t="s">
        <v>84</v>
      </c>
      <c r="B119" s="42" t="s">
        <v>4</v>
      </c>
      <c r="C119" s="49">
        <v>3652415</v>
      </c>
      <c r="D119" s="50"/>
      <c r="E119" s="51">
        <v>0</v>
      </c>
      <c r="F119" s="51"/>
      <c r="G119" s="49">
        <f t="shared" si="7"/>
        <v>3652415</v>
      </c>
      <c r="H119" s="49"/>
      <c r="I119" s="51">
        <v>2602804</v>
      </c>
      <c r="J119" s="49"/>
      <c r="K119" s="51">
        <f t="shared" si="8"/>
        <v>1049611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>
      <c r="A120" s="41" t="s">
        <v>85</v>
      </c>
      <c r="B120" s="42" t="s">
        <v>4</v>
      </c>
      <c r="C120" s="49">
        <v>160531</v>
      </c>
      <c r="D120" s="50"/>
      <c r="E120" s="51">
        <v>-160531</v>
      </c>
      <c r="F120" s="44" t="s">
        <v>260</v>
      </c>
      <c r="G120" s="49">
        <f aca="true" t="shared" si="9" ref="G120:G129">+C120+E120</f>
        <v>0</v>
      </c>
      <c r="H120" s="49"/>
      <c r="I120" s="51">
        <v>0</v>
      </c>
      <c r="J120" s="49"/>
      <c r="K120" s="51">
        <f aca="true" t="shared" si="10" ref="K120:K158">G120-I120</f>
        <v>0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2" customHeight="1">
      <c r="A121" s="41" t="s">
        <v>86</v>
      </c>
      <c r="B121" s="42" t="s">
        <v>4</v>
      </c>
      <c r="C121" s="49">
        <v>24741</v>
      </c>
      <c r="D121" s="50"/>
      <c r="E121" s="51">
        <v>0</v>
      </c>
      <c r="F121" s="51"/>
      <c r="G121" s="49">
        <f t="shared" si="9"/>
        <v>24741</v>
      </c>
      <c r="H121" s="49"/>
      <c r="I121" s="51">
        <v>24741</v>
      </c>
      <c r="J121" s="49"/>
      <c r="K121" s="51">
        <f t="shared" si="10"/>
        <v>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41" t="s">
        <v>87</v>
      </c>
      <c r="B122" s="42" t="s">
        <v>4</v>
      </c>
      <c r="C122" s="49">
        <v>3509737</v>
      </c>
      <c r="D122" s="50"/>
      <c r="E122" s="51">
        <v>0</v>
      </c>
      <c r="F122" s="51"/>
      <c r="G122" s="49">
        <f t="shared" si="9"/>
        <v>3509737</v>
      </c>
      <c r="H122" s="49"/>
      <c r="I122" s="51">
        <v>1914103</v>
      </c>
      <c r="J122" s="49"/>
      <c r="K122" s="51">
        <f t="shared" si="10"/>
        <v>1595634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41" t="s">
        <v>232</v>
      </c>
      <c r="B123" s="42" t="s">
        <v>4</v>
      </c>
      <c r="C123" s="49">
        <v>232567</v>
      </c>
      <c r="D123" s="50"/>
      <c r="E123" s="51">
        <v>0</v>
      </c>
      <c r="F123" s="51"/>
      <c r="G123" s="49">
        <f>+C123+E123</f>
        <v>232567</v>
      </c>
      <c r="H123" s="49"/>
      <c r="I123" s="51">
        <v>232567</v>
      </c>
      <c r="J123" s="49"/>
      <c r="K123" s="51">
        <f>G123-I123</f>
        <v>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41" t="s">
        <v>88</v>
      </c>
      <c r="B124" s="42" t="s">
        <v>4</v>
      </c>
      <c r="C124" s="49">
        <v>6613060</v>
      </c>
      <c r="D124" s="50"/>
      <c r="E124" s="51">
        <v>0</v>
      </c>
      <c r="F124" s="51"/>
      <c r="G124" s="49">
        <f t="shared" si="9"/>
        <v>6613060</v>
      </c>
      <c r="H124" s="49"/>
      <c r="I124" s="51">
        <v>3033096</v>
      </c>
      <c r="J124" s="49"/>
      <c r="K124" s="51">
        <f t="shared" si="10"/>
        <v>3579964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2" customHeight="1">
      <c r="A125" s="41" t="s">
        <v>89</v>
      </c>
      <c r="B125" s="42" t="s">
        <v>4</v>
      </c>
      <c r="C125" s="49">
        <v>435420</v>
      </c>
      <c r="D125" s="50"/>
      <c r="E125" s="51">
        <v>0</v>
      </c>
      <c r="F125" s="51"/>
      <c r="G125" s="49">
        <f t="shared" si="9"/>
        <v>435420</v>
      </c>
      <c r="H125" s="49"/>
      <c r="I125" s="51">
        <v>433200</v>
      </c>
      <c r="J125" s="49"/>
      <c r="K125" s="51">
        <f t="shared" si="10"/>
        <v>2220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2" customHeight="1">
      <c r="A126" s="41" t="s">
        <v>90</v>
      </c>
      <c r="B126" s="42" t="s">
        <v>4</v>
      </c>
      <c r="C126" s="49">
        <v>1369356</v>
      </c>
      <c r="D126" s="50"/>
      <c r="E126" s="51">
        <v>0</v>
      </c>
      <c r="F126" s="51"/>
      <c r="G126" s="49">
        <f t="shared" si="9"/>
        <v>1369356</v>
      </c>
      <c r="H126" s="49"/>
      <c r="I126" s="51">
        <v>513508</v>
      </c>
      <c r="J126" s="49"/>
      <c r="K126" s="51">
        <f t="shared" si="10"/>
        <v>855848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>
      <c r="A127" s="41" t="s">
        <v>91</v>
      </c>
      <c r="B127" s="42" t="s">
        <v>4</v>
      </c>
      <c r="C127" s="49">
        <v>202472</v>
      </c>
      <c r="D127" s="50"/>
      <c r="E127" s="51">
        <v>0</v>
      </c>
      <c r="F127" s="51"/>
      <c r="G127" s="49">
        <f t="shared" si="9"/>
        <v>202472</v>
      </c>
      <c r="H127" s="49"/>
      <c r="I127" s="51">
        <v>91113</v>
      </c>
      <c r="J127" s="49"/>
      <c r="K127" s="51">
        <f t="shared" si="10"/>
        <v>111359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41" t="s">
        <v>174</v>
      </c>
      <c r="B128" s="42" t="s">
        <v>4</v>
      </c>
      <c r="C128" s="49">
        <v>6996997</v>
      </c>
      <c r="D128" s="50"/>
      <c r="E128" s="51">
        <v>0</v>
      </c>
      <c r="F128" s="51"/>
      <c r="G128" s="49">
        <f>+C128+E128</f>
        <v>6996997</v>
      </c>
      <c r="H128" s="49"/>
      <c r="I128" s="51">
        <v>4369726</v>
      </c>
      <c r="J128" s="49"/>
      <c r="K128" s="51">
        <f>G128-I128</f>
        <v>2627271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41" t="s">
        <v>92</v>
      </c>
      <c r="B129" s="42" t="s">
        <v>4</v>
      </c>
      <c r="C129" s="49">
        <v>134768</v>
      </c>
      <c r="D129" s="50"/>
      <c r="E129" s="51">
        <v>0</v>
      </c>
      <c r="F129" s="51"/>
      <c r="G129" s="49">
        <f t="shared" si="9"/>
        <v>134768</v>
      </c>
      <c r="H129" s="49"/>
      <c r="I129" s="51">
        <v>111183</v>
      </c>
      <c r="J129" s="49"/>
      <c r="K129" s="51">
        <f t="shared" si="10"/>
        <v>23585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2" customHeight="1">
      <c r="A130" s="41" t="s">
        <v>93</v>
      </c>
      <c r="B130" s="42" t="s">
        <v>4</v>
      </c>
      <c r="C130" s="49"/>
      <c r="D130" s="50"/>
      <c r="E130" s="49"/>
      <c r="F130" s="51"/>
      <c r="G130" s="49"/>
      <c r="H130" s="49"/>
      <c r="I130" s="49"/>
      <c r="J130" s="49"/>
      <c r="K130" s="5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41" t="s">
        <v>163</v>
      </c>
      <c r="B131" s="42" t="s">
        <v>4</v>
      </c>
      <c r="C131" s="49">
        <v>277918</v>
      </c>
      <c r="D131" s="50"/>
      <c r="E131" s="51">
        <v>0</v>
      </c>
      <c r="F131" s="51"/>
      <c r="G131" s="49">
        <f aca="true" t="shared" si="11" ref="G131:G159">+C131+E131</f>
        <v>277918</v>
      </c>
      <c r="H131" s="49"/>
      <c r="I131" s="51">
        <v>209387</v>
      </c>
      <c r="J131" s="49"/>
      <c r="K131" s="51">
        <f t="shared" si="10"/>
        <v>68531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2" customHeight="1">
      <c r="A132" s="41" t="s">
        <v>164</v>
      </c>
      <c r="B132" s="42" t="s">
        <v>4</v>
      </c>
      <c r="C132" s="49">
        <v>54391</v>
      </c>
      <c r="D132" s="50"/>
      <c r="E132" s="51">
        <v>0</v>
      </c>
      <c r="F132" s="51"/>
      <c r="G132" s="49">
        <f t="shared" si="11"/>
        <v>54391</v>
      </c>
      <c r="H132" s="49"/>
      <c r="I132" s="51">
        <v>32201</v>
      </c>
      <c r="J132" s="49"/>
      <c r="K132" s="51">
        <f t="shared" si="10"/>
        <v>22190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>
      <c r="A133" s="41" t="s">
        <v>165</v>
      </c>
      <c r="B133" s="42" t="s">
        <v>4</v>
      </c>
      <c r="C133" s="49">
        <v>11500</v>
      </c>
      <c r="D133" s="50"/>
      <c r="E133" s="51">
        <v>0</v>
      </c>
      <c r="F133" s="51"/>
      <c r="G133" s="49">
        <f t="shared" si="11"/>
        <v>11500</v>
      </c>
      <c r="H133" s="49"/>
      <c r="I133" s="51">
        <v>11500</v>
      </c>
      <c r="J133" s="49"/>
      <c r="K133" s="51">
        <f t="shared" si="10"/>
        <v>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3.5">
      <c r="A134" s="41" t="s">
        <v>238</v>
      </c>
      <c r="B134" s="42"/>
      <c r="C134" s="49">
        <v>0</v>
      </c>
      <c r="D134" s="50"/>
      <c r="E134" s="51">
        <v>5066363</v>
      </c>
      <c r="F134" s="51"/>
      <c r="G134" s="49">
        <f t="shared" si="11"/>
        <v>5066363</v>
      </c>
      <c r="H134" s="49"/>
      <c r="I134" s="51">
        <v>126659</v>
      </c>
      <c r="J134" s="49"/>
      <c r="K134" s="51">
        <f t="shared" si="10"/>
        <v>4939704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2" customHeight="1">
      <c r="A135" s="41" t="s">
        <v>181</v>
      </c>
      <c r="B135" s="42" t="s">
        <v>4</v>
      </c>
      <c r="C135" s="49">
        <v>5462105</v>
      </c>
      <c r="D135" s="50"/>
      <c r="E135" s="51">
        <v>0</v>
      </c>
      <c r="F135" s="51"/>
      <c r="G135" s="49">
        <f>+C135+E135</f>
        <v>5462105</v>
      </c>
      <c r="H135" s="49"/>
      <c r="I135" s="51">
        <v>3991521</v>
      </c>
      <c r="J135" s="49"/>
      <c r="K135" s="51">
        <f>G135-I135</f>
        <v>1470584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3.5">
      <c r="A136" s="41" t="s">
        <v>94</v>
      </c>
      <c r="B136" s="42" t="s">
        <v>4</v>
      </c>
      <c r="C136" s="49">
        <v>228564</v>
      </c>
      <c r="D136" s="50"/>
      <c r="E136" s="51">
        <v>0</v>
      </c>
      <c r="F136" s="51"/>
      <c r="G136" s="49">
        <f t="shared" si="11"/>
        <v>228564</v>
      </c>
      <c r="H136" s="49"/>
      <c r="I136" s="51">
        <v>154281</v>
      </c>
      <c r="J136" s="49"/>
      <c r="K136" s="51">
        <f t="shared" si="10"/>
        <v>74283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>
      <c r="A137" s="41" t="s">
        <v>196</v>
      </c>
      <c r="B137" s="42"/>
      <c r="C137" s="49">
        <v>18672</v>
      </c>
      <c r="D137" s="50"/>
      <c r="E137" s="51">
        <v>0</v>
      </c>
      <c r="F137" s="51"/>
      <c r="G137" s="49">
        <f t="shared" si="11"/>
        <v>18672</v>
      </c>
      <c r="H137" s="49"/>
      <c r="I137" s="51">
        <v>12603</v>
      </c>
      <c r="J137" s="49"/>
      <c r="K137" s="51">
        <f t="shared" si="10"/>
        <v>6069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3.5">
      <c r="A138" s="41" t="s">
        <v>197</v>
      </c>
      <c r="B138" s="42"/>
      <c r="C138" s="49">
        <v>56016</v>
      </c>
      <c r="D138" s="50"/>
      <c r="E138" s="51">
        <v>0</v>
      </c>
      <c r="F138" s="51"/>
      <c r="G138" s="49">
        <f t="shared" si="11"/>
        <v>56016</v>
      </c>
      <c r="H138" s="49"/>
      <c r="I138" s="51">
        <v>37810</v>
      </c>
      <c r="J138" s="49"/>
      <c r="K138" s="51">
        <f t="shared" si="10"/>
        <v>18206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2" customHeight="1">
      <c r="A139" s="41" t="s">
        <v>95</v>
      </c>
      <c r="B139" s="42" t="s">
        <v>4</v>
      </c>
      <c r="C139" s="49">
        <v>64811</v>
      </c>
      <c r="D139" s="50"/>
      <c r="E139" s="51">
        <v>0</v>
      </c>
      <c r="F139" s="51"/>
      <c r="G139" s="49">
        <f t="shared" si="11"/>
        <v>64811</v>
      </c>
      <c r="H139" s="49"/>
      <c r="I139" s="51">
        <v>31343</v>
      </c>
      <c r="J139" s="49"/>
      <c r="K139" s="51">
        <f t="shared" si="10"/>
        <v>33468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3.5">
      <c r="A140" s="41" t="s">
        <v>140</v>
      </c>
      <c r="B140" s="42" t="s">
        <v>4</v>
      </c>
      <c r="C140" s="49">
        <v>5895303</v>
      </c>
      <c r="D140" s="44"/>
      <c r="E140" s="51">
        <v>17980</v>
      </c>
      <c r="F140" s="45"/>
      <c r="G140" s="49">
        <f>+C140+E140</f>
        <v>5913283</v>
      </c>
      <c r="H140" s="49"/>
      <c r="I140" s="51">
        <v>4194582</v>
      </c>
      <c r="J140" s="49"/>
      <c r="K140" s="51">
        <f>G140-I140</f>
        <v>1718701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2" customHeight="1">
      <c r="A141" s="41" t="s">
        <v>180</v>
      </c>
      <c r="B141" s="42" t="s">
        <v>4</v>
      </c>
      <c r="C141" s="49"/>
      <c r="D141" s="50"/>
      <c r="E141" s="49"/>
      <c r="F141" s="51"/>
      <c r="G141" s="49"/>
      <c r="H141" s="49"/>
      <c r="I141" s="49"/>
      <c r="J141" s="49"/>
      <c r="K141" s="5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2" customHeight="1">
      <c r="A142" s="41" t="s">
        <v>162</v>
      </c>
      <c r="B142" s="42" t="s">
        <v>4</v>
      </c>
      <c r="C142" s="49">
        <v>29150000</v>
      </c>
      <c r="D142" s="50"/>
      <c r="E142" s="51">
        <v>0</v>
      </c>
      <c r="F142" s="51"/>
      <c r="G142" s="49">
        <f>+C142+E142</f>
        <v>29150000</v>
      </c>
      <c r="H142" s="49"/>
      <c r="I142" s="51">
        <f>1875000+6250+25000+62500+15625+6250+343750+562500+200000+218750+28125+18750+187500+93750</f>
        <v>3643750</v>
      </c>
      <c r="J142" s="49"/>
      <c r="K142" s="51">
        <f>G142-I142</f>
        <v>25506250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2" customHeight="1">
      <c r="A143" s="41" t="s">
        <v>96</v>
      </c>
      <c r="B143" s="42" t="s">
        <v>4</v>
      </c>
      <c r="C143" s="49">
        <v>205798</v>
      </c>
      <c r="D143" s="50"/>
      <c r="E143" s="51">
        <v>0</v>
      </c>
      <c r="F143" s="51"/>
      <c r="G143" s="49">
        <f t="shared" si="11"/>
        <v>205798</v>
      </c>
      <c r="H143" s="49"/>
      <c r="I143" s="51">
        <v>204645</v>
      </c>
      <c r="J143" s="49"/>
      <c r="K143" s="51">
        <f t="shared" si="10"/>
        <v>1153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>
      <c r="A144" s="41" t="s">
        <v>97</v>
      </c>
      <c r="B144" s="42" t="s">
        <v>4</v>
      </c>
      <c r="C144" s="49">
        <v>18394266</v>
      </c>
      <c r="D144" s="50"/>
      <c r="E144" s="51">
        <v>33604</v>
      </c>
      <c r="F144" s="51"/>
      <c r="G144" s="49">
        <f t="shared" si="11"/>
        <v>18427870</v>
      </c>
      <c r="H144" s="49"/>
      <c r="I144" s="51">
        <v>5630134</v>
      </c>
      <c r="J144" s="49"/>
      <c r="K144" s="51">
        <f t="shared" si="10"/>
        <v>12797736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2" customHeight="1">
      <c r="A145" s="41" t="s">
        <v>98</v>
      </c>
      <c r="B145" s="42" t="s">
        <v>4</v>
      </c>
      <c r="C145" s="49">
        <v>8659779</v>
      </c>
      <c r="D145" s="50"/>
      <c r="E145" s="51">
        <v>0</v>
      </c>
      <c r="F145" s="51"/>
      <c r="G145" s="49">
        <f t="shared" si="11"/>
        <v>8659779</v>
      </c>
      <c r="H145" s="49"/>
      <c r="I145" s="51">
        <v>5405646</v>
      </c>
      <c r="J145" s="49"/>
      <c r="K145" s="51">
        <f t="shared" si="10"/>
        <v>3254133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41" t="s">
        <v>99</v>
      </c>
      <c r="B146" s="42" t="s">
        <v>4</v>
      </c>
      <c r="C146" s="49">
        <v>2575402</v>
      </c>
      <c r="D146" s="50"/>
      <c r="E146" s="51">
        <v>0</v>
      </c>
      <c r="F146" s="51"/>
      <c r="G146" s="49">
        <f>+C146+E146</f>
        <v>2575402</v>
      </c>
      <c r="H146" s="49"/>
      <c r="I146" s="51">
        <v>702710</v>
      </c>
      <c r="J146" s="49"/>
      <c r="K146" s="51">
        <f t="shared" si="10"/>
        <v>1872692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41" t="s">
        <v>188</v>
      </c>
      <c r="B147" s="42" t="s">
        <v>4</v>
      </c>
      <c r="C147" s="49">
        <v>15381766</v>
      </c>
      <c r="D147" s="50"/>
      <c r="E147" s="51">
        <v>0</v>
      </c>
      <c r="F147" s="51"/>
      <c r="G147" s="49">
        <f>+C147+E147</f>
        <v>15381766</v>
      </c>
      <c r="H147" s="49"/>
      <c r="I147" s="51">
        <v>12217061</v>
      </c>
      <c r="J147" s="49"/>
      <c r="K147" s="51">
        <f>G147-I147</f>
        <v>3164705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41" t="s">
        <v>175</v>
      </c>
      <c r="B148" s="42" t="s">
        <v>4</v>
      </c>
      <c r="C148" s="49">
        <v>3855280</v>
      </c>
      <c r="D148" s="50"/>
      <c r="E148" s="51">
        <v>0</v>
      </c>
      <c r="F148" s="51"/>
      <c r="G148" s="49">
        <f>+C148+E148</f>
        <v>3855280</v>
      </c>
      <c r="H148" s="49"/>
      <c r="I148" s="51">
        <v>2216615</v>
      </c>
      <c r="J148" s="49"/>
      <c r="K148" s="51">
        <f>G148-I148</f>
        <v>1638665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41" t="s">
        <v>198</v>
      </c>
      <c r="B149" s="42"/>
      <c r="C149" s="49">
        <v>45114</v>
      </c>
      <c r="D149" s="50"/>
      <c r="E149" s="51">
        <v>0</v>
      </c>
      <c r="F149" s="51"/>
      <c r="G149" s="49">
        <f>+C149+E149</f>
        <v>45114</v>
      </c>
      <c r="H149" s="49"/>
      <c r="I149" s="51">
        <v>25477</v>
      </c>
      <c r="J149" s="49"/>
      <c r="K149" s="51">
        <f>G149-I149</f>
        <v>19637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41" t="s">
        <v>100</v>
      </c>
      <c r="B150" s="42" t="s">
        <v>4</v>
      </c>
      <c r="C150" s="49">
        <f>19907612+90718</f>
        <v>19998330</v>
      </c>
      <c r="D150" s="44" t="s">
        <v>251</v>
      </c>
      <c r="E150" s="51">
        <v>6951951</v>
      </c>
      <c r="F150" s="51"/>
      <c r="G150" s="49">
        <f t="shared" si="11"/>
        <v>26950281</v>
      </c>
      <c r="H150" s="49"/>
      <c r="I150" s="51">
        <v>14457275</v>
      </c>
      <c r="J150" s="49"/>
      <c r="K150" s="51">
        <f t="shared" si="10"/>
        <v>12493006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41" t="s">
        <v>217</v>
      </c>
      <c r="B151" s="42" t="s">
        <v>4</v>
      </c>
      <c r="C151" s="49">
        <v>18224</v>
      </c>
      <c r="D151" s="50"/>
      <c r="E151" s="51">
        <v>0</v>
      </c>
      <c r="F151" s="51"/>
      <c r="G151" s="49">
        <f t="shared" si="11"/>
        <v>18224</v>
      </c>
      <c r="H151" s="49"/>
      <c r="I151" s="51">
        <v>15035</v>
      </c>
      <c r="J151" s="49"/>
      <c r="K151" s="51">
        <f t="shared" si="10"/>
        <v>3189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41" t="s">
        <v>101</v>
      </c>
      <c r="B152" s="42" t="s">
        <v>4</v>
      </c>
      <c r="C152" s="49">
        <v>459116</v>
      </c>
      <c r="D152" s="50"/>
      <c r="E152" s="51">
        <v>0</v>
      </c>
      <c r="F152" s="51"/>
      <c r="G152" s="49">
        <f t="shared" si="11"/>
        <v>459116</v>
      </c>
      <c r="H152" s="49"/>
      <c r="I152" s="51">
        <v>430623</v>
      </c>
      <c r="J152" s="49"/>
      <c r="K152" s="51">
        <f t="shared" si="10"/>
        <v>28493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41" t="s">
        <v>102</v>
      </c>
      <c r="B153" s="42" t="s">
        <v>4</v>
      </c>
      <c r="C153" s="49">
        <v>224048</v>
      </c>
      <c r="D153" s="50"/>
      <c r="E153" s="51">
        <v>0</v>
      </c>
      <c r="F153" s="51"/>
      <c r="G153" s="49">
        <f t="shared" si="11"/>
        <v>224048</v>
      </c>
      <c r="H153" s="49"/>
      <c r="I153" s="51">
        <v>134430</v>
      </c>
      <c r="J153" s="49"/>
      <c r="K153" s="51">
        <f t="shared" si="10"/>
        <v>89618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41" t="s">
        <v>103</v>
      </c>
      <c r="B154" s="42" t="s">
        <v>4</v>
      </c>
      <c r="C154" s="49">
        <v>202205</v>
      </c>
      <c r="D154" s="50"/>
      <c r="E154" s="51">
        <v>0</v>
      </c>
      <c r="F154" s="51"/>
      <c r="G154" s="49">
        <f t="shared" si="11"/>
        <v>202205</v>
      </c>
      <c r="H154" s="49"/>
      <c r="I154" s="51">
        <v>93560</v>
      </c>
      <c r="J154" s="49"/>
      <c r="K154" s="51">
        <f t="shared" si="10"/>
        <v>108645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41" t="s">
        <v>176</v>
      </c>
      <c r="B155" s="42" t="s">
        <v>4</v>
      </c>
      <c r="C155" s="49">
        <v>844854</v>
      </c>
      <c r="D155" s="44"/>
      <c r="E155" s="51">
        <v>0</v>
      </c>
      <c r="F155" s="45"/>
      <c r="G155" s="49">
        <f>+C155+E155</f>
        <v>844854</v>
      </c>
      <c r="H155" s="49"/>
      <c r="I155" s="51">
        <v>682642</v>
      </c>
      <c r="J155" s="49"/>
      <c r="K155" s="51">
        <f>G155-I155</f>
        <v>162212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41" t="s">
        <v>177</v>
      </c>
      <c r="B156" s="42" t="s">
        <v>4</v>
      </c>
      <c r="C156" s="49">
        <v>4456293</v>
      </c>
      <c r="D156" s="50"/>
      <c r="E156" s="51">
        <v>0</v>
      </c>
      <c r="F156" s="51"/>
      <c r="G156" s="49">
        <f>+C156+E156</f>
        <v>4456293</v>
      </c>
      <c r="H156" s="49"/>
      <c r="I156" s="51">
        <v>2080598</v>
      </c>
      <c r="J156" s="49"/>
      <c r="K156" s="51">
        <f>G156-I156</f>
        <v>2375695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41" t="s">
        <v>104</v>
      </c>
      <c r="B157" s="42" t="s">
        <v>4</v>
      </c>
      <c r="C157" s="49">
        <v>1016374</v>
      </c>
      <c r="D157" s="50"/>
      <c r="E157" s="51">
        <v>0</v>
      </c>
      <c r="F157" s="51"/>
      <c r="G157" s="49">
        <f t="shared" si="11"/>
        <v>1016374</v>
      </c>
      <c r="H157" s="49"/>
      <c r="I157" s="51">
        <v>850679</v>
      </c>
      <c r="J157" s="49"/>
      <c r="K157" s="51">
        <f t="shared" si="10"/>
        <v>165695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41" t="s">
        <v>105</v>
      </c>
      <c r="B158" s="42" t="s">
        <v>4</v>
      </c>
      <c r="C158" s="49">
        <v>156326</v>
      </c>
      <c r="D158" s="50"/>
      <c r="E158" s="51">
        <v>0</v>
      </c>
      <c r="F158" s="51"/>
      <c r="G158" s="49">
        <f t="shared" si="11"/>
        <v>156326</v>
      </c>
      <c r="H158" s="49"/>
      <c r="I158" s="51">
        <v>138977</v>
      </c>
      <c r="J158" s="49"/>
      <c r="K158" s="51">
        <f t="shared" si="10"/>
        <v>17349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41" t="s">
        <v>106</v>
      </c>
      <c r="B159" s="42" t="s">
        <v>4</v>
      </c>
      <c r="C159" s="52">
        <f>257698-1787</f>
        <v>255911</v>
      </c>
      <c r="D159" s="44" t="s">
        <v>252</v>
      </c>
      <c r="E159" s="53">
        <v>0</v>
      </c>
      <c r="F159" s="51"/>
      <c r="G159" s="52">
        <f t="shared" si="11"/>
        <v>255911</v>
      </c>
      <c r="H159" s="49"/>
      <c r="I159" s="53">
        <v>174319</v>
      </c>
      <c r="J159" s="49"/>
      <c r="K159" s="53">
        <f>G159-I159</f>
        <v>81592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41"/>
      <c r="B160" s="42" t="s">
        <v>4</v>
      </c>
      <c r="C160" s="49"/>
      <c r="D160" s="50"/>
      <c r="E160" s="49"/>
      <c r="F160" s="51"/>
      <c r="G160" s="49"/>
      <c r="H160" s="49"/>
      <c r="I160" s="49"/>
      <c r="J160" s="49"/>
      <c r="K160" s="5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41" t="s">
        <v>153</v>
      </c>
      <c r="B161" s="42" t="s">
        <v>4</v>
      </c>
      <c r="C161" s="52">
        <f>SUM(C14:C160)</f>
        <v>505302200</v>
      </c>
      <c r="D161" s="50"/>
      <c r="E161" s="52">
        <f>SUM(E14:E160)</f>
        <v>26850179</v>
      </c>
      <c r="F161" s="51"/>
      <c r="G161" s="52">
        <f>+C161+E161</f>
        <v>532152379</v>
      </c>
      <c r="H161" s="49"/>
      <c r="I161" s="52">
        <f>SUM(I14:I160)</f>
        <v>235634740</v>
      </c>
      <c r="J161" s="49"/>
      <c r="K161" s="53">
        <f>G161-I161</f>
        <v>296517639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41"/>
      <c r="B162" s="42" t="s">
        <v>4</v>
      </c>
      <c r="C162" s="49"/>
      <c r="D162" s="50"/>
      <c r="E162" s="49"/>
      <c r="F162" s="51"/>
      <c r="G162" s="49"/>
      <c r="H162" s="49"/>
      <c r="I162" s="49"/>
      <c r="J162" s="49"/>
      <c r="K162" s="5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41" t="s">
        <v>209</v>
      </c>
      <c r="B163" s="42" t="s">
        <v>4</v>
      </c>
      <c r="C163" s="49" t="s">
        <v>170</v>
      </c>
      <c r="D163" s="50"/>
      <c r="E163" s="49"/>
      <c r="F163" s="51" t="s">
        <v>4</v>
      </c>
      <c r="G163" s="49" t="s">
        <v>4</v>
      </c>
      <c r="H163" s="49"/>
      <c r="I163" s="49"/>
      <c r="J163" s="49"/>
      <c r="K163" s="5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41" t="s">
        <v>107</v>
      </c>
      <c r="B164" s="42" t="s">
        <v>4</v>
      </c>
      <c r="C164" s="49">
        <v>1498600</v>
      </c>
      <c r="D164" s="50"/>
      <c r="E164" s="51">
        <v>0</v>
      </c>
      <c r="F164" s="51"/>
      <c r="G164" s="49">
        <f aca="true" t="shared" si="12" ref="G164:G225">+C164+E164</f>
        <v>1498600</v>
      </c>
      <c r="H164" s="49"/>
      <c r="I164" s="51">
        <v>1152985</v>
      </c>
      <c r="J164" s="49"/>
      <c r="K164" s="51">
        <f aca="true" t="shared" si="13" ref="K164:K222">G164-I164</f>
        <v>345615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41" t="s">
        <v>112</v>
      </c>
      <c r="B165" s="42" t="s">
        <v>4</v>
      </c>
      <c r="C165" s="49">
        <v>2395777</v>
      </c>
      <c r="D165" s="50"/>
      <c r="E165" s="51">
        <v>-2395777</v>
      </c>
      <c r="F165" s="44" t="s">
        <v>260</v>
      </c>
      <c r="G165" s="49">
        <f>+C165+E165</f>
        <v>0</v>
      </c>
      <c r="H165" s="49"/>
      <c r="I165" s="51">
        <v>0</v>
      </c>
      <c r="J165" s="49"/>
      <c r="K165" s="51">
        <f>G165-I165</f>
        <v>0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41" t="s">
        <v>182</v>
      </c>
      <c r="B166" s="42"/>
      <c r="C166" s="49">
        <v>35266073</v>
      </c>
      <c r="D166" s="50"/>
      <c r="E166" s="51">
        <f>1888317+87918</f>
        <v>1976235</v>
      </c>
      <c r="F166" s="51"/>
      <c r="G166" s="49">
        <f>+C166+E166</f>
        <v>37242308</v>
      </c>
      <c r="H166" s="49"/>
      <c r="I166" s="51">
        <v>1812708</v>
      </c>
      <c r="J166" s="49"/>
      <c r="K166" s="51">
        <f>G166-I166</f>
        <v>35429600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41" t="s">
        <v>18</v>
      </c>
      <c r="B167" s="42" t="s">
        <v>4</v>
      </c>
      <c r="C167" s="49">
        <v>27539911</v>
      </c>
      <c r="D167" s="50"/>
      <c r="E167" s="51">
        <f>5973067+11119+115770</f>
        <v>6099956</v>
      </c>
      <c r="F167" s="51"/>
      <c r="G167" s="49">
        <f>+C167+E167</f>
        <v>33639867</v>
      </c>
      <c r="H167" s="49"/>
      <c r="I167" s="51">
        <v>13065532</v>
      </c>
      <c r="J167" s="49"/>
      <c r="K167" s="51">
        <f>G167-I167</f>
        <v>20574335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41" t="s">
        <v>108</v>
      </c>
      <c r="B168" s="42" t="s">
        <v>4</v>
      </c>
      <c r="C168" s="49">
        <v>125893</v>
      </c>
      <c r="D168" s="50"/>
      <c r="E168" s="51">
        <v>0</v>
      </c>
      <c r="F168" s="51"/>
      <c r="G168" s="49">
        <f t="shared" si="12"/>
        <v>125893</v>
      </c>
      <c r="H168" s="49"/>
      <c r="I168" s="51">
        <v>93658</v>
      </c>
      <c r="J168" s="49"/>
      <c r="K168" s="51">
        <f t="shared" si="13"/>
        <v>32235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41" t="s">
        <v>109</v>
      </c>
      <c r="B169" s="42" t="s">
        <v>4</v>
      </c>
      <c r="C169" s="49">
        <v>6444531</v>
      </c>
      <c r="D169" s="50"/>
      <c r="E169" s="51">
        <v>0</v>
      </c>
      <c r="F169" s="51"/>
      <c r="G169" s="49">
        <f t="shared" si="12"/>
        <v>6444531</v>
      </c>
      <c r="H169" s="49"/>
      <c r="I169" s="51">
        <v>2371072</v>
      </c>
      <c r="J169" s="49"/>
      <c r="K169" s="51">
        <f t="shared" si="13"/>
        <v>4073459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41" t="s">
        <v>218</v>
      </c>
      <c r="B170" s="42"/>
      <c r="C170" s="49">
        <v>227621</v>
      </c>
      <c r="D170" s="50"/>
      <c r="E170" s="51">
        <v>265488</v>
      </c>
      <c r="F170" s="51"/>
      <c r="G170" s="49">
        <f t="shared" si="12"/>
        <v>493109</v>
      </c>
      <c r="H170" s="49"/>
      <c r="I170" s="51">
        <v>0</v>
      </c>
      <c r="J170" s="49"/>
      <c r="K170" s="51">
        <f t="shared" si="13"/>
        <v>493109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41" t="s">
        <v>110</v>
      </c>
      <c r="B171" s="42" t="s">
        <v>4</v>
      </c>
      <c r="C171" s="49">
        <v>105770</v>
      </c>
      <c r="D171" s="50"/>
      <c r="E171" s="51">
        <v>0</v>
      </c>
      <c r="F171" s="51"/>
      <c r="G171" s="49">
        <f t="shared" si="12"/>
        <v>105770</v>
      </c>
      <c r="H171" s="49"/>
      <c r="I171" s="51">
        <v>105622</v>
      </c>
      <c r="J171" s="49"/>
      <c r="K171" s="51">
        <f t="shared" si="13"/>
        <v>148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41" t="s">
        <v>111</v>
      </c>
      <c r="B172" s="42" t="s">
        <v>4</v>
      </c>
      <c r="C172" s="49">
        <v>11848765</v>
      </c>
      <c r="D172" s="50"/>
      <c r="E172" s="51">
        <v>42569</v>
      </c>
      <c r="F172" s="51"/>
      <c r="G172" s="49">
        <f t="shared" si="12"/>
        <v>11891334</v>
      </c>
      <c r="H172" s="49"/>
      <c r="I172" s="51">
        <v>1128268</v>
      </c>
      <c r="J172" s="49"/>
      <c r="K172" s="51">
        <f t="shared" si="13"/>
        <v>10763066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41" t="s">
        <v>113</v>
      </c>
      <c r="B173" s="42" t="s">
        <v>4</v>
      </c>
      <c r="C173" s="49">
        <v>616396</v>
      </c>
      <c r="D173" s="50"/>
      <c r="E173" s="51">
        <v>0</v>
      </c>
      <c r="F173" s="51"/>
      <c r="G173" s="49">
        <f t="shared" si="12"/>
        <v>616396</v>
      </c>
      <c r="H173" s="49"/>
      <c r="I173" s="51">
        <v>297375</v>
      </c>
      <c r="J173" s="49"/>
      <c r="K173" s="51">
        <f t="shared" si="13"/>
        <v>319021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41" t="s">
        <v>114</v>
      </c>
      <c r="B174" s="42" t="s">
        <v>4</v>
      </c>
      <c r="C174" s="49">
        <v>6128465</v>
      </c>
      <c r="D174" s="50"/>
      <c r="E174" s="51">
        <v>6712</v>
      </c>
      <c r="F174" s="51"/>
      <c r="G174" s="49">
        <f t="shared" si="12"/>
        <v>6135177</v>
      </c>
      <c r="H174" s="49"/>
      <c r="I174" s="51">
        <v>2520944</v>
      </c>
      <c r="J174" s="49"/>
      <c r="K174" s="51">
        <f t="shared" si="13"/>
        <v>3614233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41" t="s">
        <v>116</v>
      </c>
      <c r="B175" s="42" t="s">
        <v>4</v>
      </c>
      <c r="C175" s="49">
        <v>976719</v>
      </c>
      <c r="D175" s="50"/>
      <c r="E175" s="51">
        <v>0</v>
      </c>
      <c r="F175" s="51"/>
      <c r="G175" s="49">
        <f t="shared" si="12"/>
        <v>976719</v>
      </c>
      <c r="H175" s="49"/>
      <c r="I175" s="51">
        <v>342996</v>
      </c>
      <c r="J175" s="49"/>
      <c r="K175" s="51">
        <f t="shared" si="13"/>
        <v>633723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41" t="s">
        <v>117</v>
      </c>
      <c r="B176" s="42" t="s">
        <v>4</v>
      </c>
      <c r="C176" s="49">
        <v>16570328</v>
      </c>
      <c r="D176" s="50"/>
      <c r="E176" s="51">
        <v>0</v>
      </c>
      <c r="F176" s="51"/>
      <c r="G176" s="49">
        <f t="shared" si="12"/>
        <v>16570328</v>
      </c>
      <c r="H176" s="49"/>
      <c r="I176" s="51">
        <v>4556841</v>
      </c>
      <c r="J176" s="49"/>
      <c r="K176" s="51">
        <f t="shared" si="13"/>
        <v>12013487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41" t="s">
        <v>118</v>
      </c>
      <c r="B177" s="42" t="s">
        <v>4</v>
      </c>
      <c r="C177" s="49">
        <v>883547</v>
      </c>
      <c r="D177" s="50"/>
      <c r="E177" s="51">
        <v>0</v>
      </c>
      <c r="F177" s="51"/>
      <c r="G177" s="49">
        <f t="shared" si="12"/>
        <v>883547</v>
      </c>
      <c r="H177" s="49"/>
      <c r="I177" s="51">
        <v>525437</v>
      </c>
      <c r="J177" s="49"/>
      <c r="K177" s="51">
        <f t="shared" si="13"/>
        <v>358110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41" t="s">
        <v>119</v>
      </c>
      <c r="B178" s="42" t="s">
        <v>4</v>
      </c>
      <c r="C178" s="49">
        <v>4359196</v>
      </c>
      <c r="D178" s="50"/>
      <c r="E178" s="51">
        <v>0</v>
      </c>
      <c r="F178" s="51"/>
      <c r="G178" s="49">
        <f t="shared" si="12"/>
        <v>4359196</v>
      </c>
      <c r="H178" s="49"/>
      <c r="I178" s="51">
        <v>1953198</v>
      </c>
      <c r="J178" s="49"/>
      <c r="K178" s="51">
        <f t="shared" si="13"/>
        <v>2405998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41" t="s">
        <v>200</v>
      </c>
      <c r="B179" s="42"/>
      <c r="C179" s="49">
        <v>18485000</v>
      </c>
      <c r="D179" s="50"/>
      <c r="E179" s="51">
        <v>0</v>
      </c>
      <c r="F179" s="51"/>
      <c r="G179" s="49">
        <f t="shared" si="12"/>
        <v>18485000</v>
      </c>
      <c r="H179" s="49"/>
      <c r="I179" s="51">
        <v>1386375</v>
      </c>
      <c r="J179" s="49"/>
      <c r="K179" s="51">
        <f t="shared" si="13"/>
        <v>17098625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41" t="s">
        <v>167</v>
      </c>
      <c r="B180" s="42" t="s">
        <v>4</v>
      </c>
      <c r="C180" s="51">
        <v>568203</v>
      </c>
      <c r="D180" s="50"/>
      <c r="E180" s="51">
        <v>0</v>
      </c>
      <c r="F180" s="51"/>
      <c r="G180" s="49">
        <f t="shared" si="12"/>
        <v>568203</v>
      </c>
      <c r="H180" s="49"/>
      <c r="I180" s="51">
        <v>202502</v>
      </c>
      <c r="J180" s="49"/>
      <c r="K180" s="51">
        <f t="shared" si="13"/>
        <v>365701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41" t="s">
        <v>120</v>
      </c>
      <c r="B181" s="42" t="s">
        <v>4</v>
      </c>
      <c r="C181" s="49">
        <v>108310</v>
      </c>
      <c r="D181" s="50"/>
      <c r="E181" s="51">
        <v>0</v>
      </c>
      <c r="F181" s="51"/>
      <c r="G181" s="49">
        <f t="shared" si="12"/>
        <v>108310</v>
      </c>
      <c r="H181" s="49"/>
      <c r="I181" s="51">
        <v>108310</v>
      </c>
      <c r="J181" s="49"/>
      <c r="K181" s="51">
        <f t="shared" si="13"/>
        <v>0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41" t="s">
        <v>121</v>
      </c>
      <c r="B182" s="42" t="s">
        <v>4</v>
      </c>
      <c r="C182" s="49">
        <v>2317043</v>
      </c>
      <c r="D182" s="50"/>
      <c r="E182" s="51">
        <v>0</v>
      </c>
      <c r="F182" s="51"/>
      <c r="G182" s="49">
        <f t="shared" si="12"/>
        <v>2317043</v>
      </c>
      <c r="H182" s="49"/>
      <c r="I182" s="51">
        <v>2055487</v>
      </c>
      <c r="J182" s="49"/>
      <c r="K182" s="51">
        <f t="shared" si="13"/>
        <v>261556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41" t="s">
        <v>122</v>
      </c>
      <c r="B183" s="42" t="s">
        <v>4</v>
      </c>
      <c r="C183" s="49">
        <v>808822</v>
      </c>
      <c r="D183" s="50"/>
      <c r="E183" s="51">
        <v>0</v>
      </c>
      <c r="F183" s="51"/>
      <c r="G183" s="49">
        <f t="shared" si="12"/>
        <v>808822</v>
      </c>
      <c r="H183" s="49"/>
      <c r="I183" s="51">
        <v>309238</v>
      </c>
      <c r="J183" s="49"/>
      <c r="K183" s="51">
        <f t="shared" si="13"/>
        <v>499584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41" t="s">
        <v>123</v>
      </c>
      <c r="B184" s="42" t="s">
        <v>4</v>
      </c>
      <c r="C184" s="49">
        <v>5099781</v>
      </c>
      <c r="D184" s="50"/>
      <c r="E184" s="51">
        <v>0</v>
      </c>
      <c r="F184" s="51"/>
      <c r="G184" s="49">
        <f t="shared" si="12"/>
        <v>5099781</v>
      </c>
      <c r="H184" s="49"/>
      <c r="I184" s="51">
        <v>2959906</v>
      </c>
      <c r="J184" s="49"/>
      <c r="K184" s="51">
        <f t="shared" si="13"/>
        <v>2139875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41" t="s">
        <v>124</v>
      </c>
      <c r="B185" s="42" t="s">
        <v>4</v>
      </c>
      <c r="C185" s="49">
        <v>2584235</v>
      </c>
      <c r="D185" s="50"/>
      <c r="E185" s="51">
        <v>0</v>
      </c>
      <c r="F185" s="51"/>
      <c r="G185" s="49">
        <f t="shared" si="12"/>
        <v>2584235</v>
      </c>
      <c r="H185" s="49"/>
      <c r="I185" s="51">
        <v>2087436</v>
      </c>
      <c r="J185" s="49"/>
      <c r="K185" s="51">
        <f t="shared" si="13"/>
        <v>496799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41" t="s">
        <v>125</v>
      </c>
      <c r="B186" s="42" t="s">
        <v>4</v>
      </c>
      <c r="C186" s="49">
        <v>752198</v>
      </c>
      <c r="D186" s="50"/>
      <c r="E186" s="51">
        <v>0</v>
      </c>
      <c r="F186" s="51"/>
      <c r="G186" s="49">
        <f t="shared" si="12"/>
        <v>752198</v>
      </c>
      <c r="H186" s="49"/>
      <c r="I186" s="51">
        <v>390503</v>
      </c>
      <c r="J186" s="49"/>
      <c r="K186" s="51">
        <f t="shared" si="13"/>
        <v>361695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41" t="s">
        <v>126</v>
      </c>
      <c r="B187" s="42" t="s">
        <v>4</v>
      </c>
      <c r="C187" s="49">
        <v>22927</v>
      </c>
      <c r="D187" s="50"/>
      <c r="E187" s="51">
        <v>0</v>
      </c>
      <c r="F187" s="51"/>
      <c r="G187" s="49">
        <f t="shared" si="12"/>
        <v>22927</v>
      </c>
      <c r="H187" s="49"/>
      <c r="I187" s="51">
        <v>22927</v>
      </c>
      <c r="J187" s="49"/>
      <c r="K187" s="51">
        <f t="shared" si="13"/>
        <v>0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41" t="s">
        <v>127</v>
      </c>
      <c r="B188" s="42" t="s">
        <v>4</v>
      </c>
      <c r="C188" s="49">
        <v>597826</v>
      </c>
      <c r="D188" s="50"/>
      <c r="E188" s="51">
        <v>0</v>
      </c>
      <c r="F188" s="51"/>
      <c r="G188" s="49">
        <f t="shared" si="12"/>
        <v>597826</v>
      </c>
      <c r="H188" s="49"/>
      <c r="I188" s="51">
        <v>188921</v>
      </c>
      <c r="J188" s="49"/>
      <c r="K188" s="51">
        <f t="shared" si="13"/>
        <v>408905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41" t="s">
        <v>128</v>
      </c>
      <c r="B189" s="42" t="s">
        <v>4</v>
      </c>
      <c r="C189" s="49">
        <v>114453</v>
      </c>
      <c r="D189" s="50"/>
      <c r="E189" s="51">
        <v>0</v>
      </c>
      <c r="F189" s="51"/>
      <c r="G189" s="49">
        <f t="shared" si="12"/>
        <v>114453</v>
      </c>
      <c r="H189" s="49"/>
      <c r="I189" s="51">
        <v>114453</v>
      </c>
      <c r="J189" s="49"/>
      <c r="K189" s="51">
        <f t="shared" si="13"/>
        <v>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41" t="s">
        <v>233</v>
      </c>
      <c r="B190" s="42" t="s">
        <v>4</v>
      </c>
      <c r="C190" s="49">
        <v>6179347</v>
      </c>
      <c r="D190" s="50"/>
      <c r="E190" s="51">
        <v>9150663</v>
      </c>
      <c r="F190" s="51"/>
      <c r="G190" s="49">
        <f t="shared" si="12"/>
        <v>15330010</v>
      </c>
      <c r="H190" s="49"/>
      <c r="I190" s="51">
        <v>1426784</v>
      </c>
      <c r="J190" s="49"/>
      <c r="K190" s="51">
        <f t="shared" si="13"/>
        <v>13903226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41" t="s">
        <v>234</v>
      </c>
      <c r="B191" s="42" t="s">
        <v>4</v>
      </c>
      <c r="C191" s="49">
        <v>1541021</v>
      </c>
      <c r="D191" s="50"/>
      <c r="E191" s="51">
        <v>0</v>
      </c>
      <c r="F191" s="51"/>
      <c r="G191" s="49">
        <f t="shared" si="12"/>
        <v>1541021</v>
      </c>
      <c r="H191" s="49"/>
      <c r="I191" s="51">
        <v>1389221</v>
      </c>
      <c r="J191" s="49"/>
      <c r="K191" s="51">
        <f t="shared" si="13"/>
        <v>151800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41" t="s">
        <v>201</v>
      </c>
      <c r="B192" s="42" t="s">
        <v>4</v>
      </c>
      <c r="C192" s="49">
        <v>1141211</v>
      </c>
      <c r="D192" s="50"/>
      <c r="E192" s="51">
        <v>0</v>
      </c>
      <c r="F192" s="51"/>
      <c r="G192" s="49">
        <f t="shared" si="12"/>
        <v>1141211</v>
      </c>
      <c r="H192" s="49"/>
      <c r="I192" s="51">
        <v>977488</v>
      </c>
      <c r="J192" s="49"/>
      <c r="K192" s="51">
        <f t="shared" si="13"/>
        <v>163723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41" t="s">
        <v>129</v>
      </c>
      <c r="B193" s="42" t="s">
        <v>4</v>
      </c>
      <c r="C193" s="49">
        <v>602443</v>
      </c>
      <c r="D193" s="50"/>
      <c r="E193" s="51">
        <v>0</v>
      </c>
      <c r="F193" s="51"/>
      <c r="G193" s="49">
        <f t="shared" si="12"/>
        <v>602443</v>
      </c>
      <c r="H193" s="49"/>
      <c r="I193" s="51">
        <v>193951</v>
      </c>
      <c r="J193" s="49"/>
      <c r="K193" s="51">
        <f t="shared" si="13"/>
        <v>408492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41" t="s">
        <v>130</v>
      </c>
      <c r="B194" s="42" t="s">
        <v>4</v>
      </c>
      <c r="C194" s="49">
        <v>4593784</v>
      </c>
      <c r="D194" s="44"/>
      <c r="E194" s="51">
        <v>0</v>
      </c>
      <c r="F194" s="45"/>
      <c r="G194" s="49">
        <f t="shared" si="12"/>
        <v>4593784</v>
      </c>
      <c r="H194" s="49"/>
      <c r="I194" s="51">
        <v>3932564</v>
      </c>
      <c r="J194" s="49"/>
      <c r="K194" s="51">
        <f t="shared" si="13"/>
        <v>661220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41" t="s">
        <v>131</v>
      </c>
      <c r="B195" s="42" t="s">
        <v>4</v>
      </c>
      <c r="C195" s="49">
        <v>3547118</v>
      </c>
      <c r="D195" s="50"/>
      <c r="E195" s="51">
        <v>0</v>
      </c>
      <c r="F195" s="51"/>
      <c r="G195" s="49">
        <f t="shared" si="12"/>
        <v>3547118</v>
      </c>
      <c r="H195" s="49"/>
      <c r="I195" s="51">
        <v>3064372</v>
      </c>
      <c r="J195" s="49"/>
      <c r="K195" s="51">
        <f t="shared" si="13"/>
        <v>482746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41" t="s">
        <v>132</v>
      </c>
      <c r="B196" s="42" t="s">
        <v>4</v>
      </c>
      <c r="C196" s="49">
        <v>1046631</v>
      </c>
      <c r="D196" s="50"/>
      <c r="E196" s="51">
        <v>0</v>
      </c>
      <c r="F196" s="51"/>
      <c r="G196" s="49">
        <f t="shared" si="12"/>
        <v>1046631</v>
      </c>
      <c r="H196" s="49"/>
      <c r="I196" s="51">
        <v>793260</v>
      </c>
      <c r="J196" s="49"/>
      <c r="K196" s="51">
        <f t="shared" si="13"/>
        <v>253371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41" t="s">
        <v>133</v>
      </c>
      <c r="B197" s="42" t="s">
        <v>4</v>
      </c>
      <c r="C197" s="49">
        <f>4755653+17469</f>
        <v>4773122</v>
      </c>
      <c r="D197" s="44" t="s">
        <v>255</v>
      </c>
      <c r="E197" s="51">
        <v>227868</v>
      </c>
      <c r="F197" s="51"/>
      <c r="G197" s="49">
        <f t="shared" si="12"/>
        <v>5000990</v>
      </c>
      <c r="H197" s="49"/>
      <c r="I197" s="51">
        <v>2309323</v>
      </c>
      <c r="J197" s="49"/>
      <c r="K197" s="51">
        <f t="shared" si="13"/>
        <v>2691667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41" t="s">
        <v>79</v>
      </c>
      <c r="B198" s="42" t="s">
        <v>4</v>
      </c>
      <c r="C198" s="49">
        <v>4312511</v>
      </c>
      <c r="D198" s="50"/>
      <c r="E198" s="51">
        <v>0</v>
      </c>
      <c r="F198" s="51"/>
      <c r="G198" s="49">
        <f>+C198+E198</f>
        <v>4312511</v>
      </c>
      <c r="H198" s="49"/>
      <c r="I198" s="51">
        <v>2365025</v>
      </c>
      <c r="J198" s="49"/>
      <c r="K198" s="51">
        <f>G198-I198</f>
        <v>1947486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41" t="s">
        <v>134</v>
      </c>
      <c r="B199" s="42" t="s">
        <v>4</v>
      </c>
      <c r="C199" s="49">
        <v>987092</v>
      </c>
      <c r="D199" s="50"/>
      <c r="E199" s="51">
        <v>0</v>
      </c>
      <c r="F199" s="51"/>
      <c r="G199" s="49">
        <f t="shared" si="12"/>
        <v>987092</v>
      </c>
      <c r="H199" s="49"/>
      <c r="I199" s="51">
        <v>754059</v>
      </c>
      <c r="J199" s="49"/>
      <c r="K199" s="51">
        <f t="shared" si="13"/>
        <v>233033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41" t="s">
        <v>135</v>
      </c>
      <c r="B200" s="42" t="s">
        <v>4</v>
      </c>
      <c r="C200" s="49">
        <v>486542</v>
      </c>
      <c r="D200" s="50"/>
      <c r="E200" s="51">
        <v>0</v>
      </c>
      <c r="F200" s="51"/>
      <c r="G200" s="49">
        <f t="shared" si="12"/>
        <v>486542</v>
      </c>
      <c r="H200" s="49"/>
      <c r="I200" s="51">
        <v>243270</v>
      </c>
      <c r="J200" s="49"/>
      <c r="K200" s="51">
        <f t="shared" si="13"/>
        <v>243272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41" t="s">
        <v>184</v>
      </c>
      <c r="B201" s="42"/>
      <c r="C201" s="49">
        <v>129998</v>
      </c>
      <c r="D201" s="50"/>
      <c r="E201" s="51">
        <v>243954</v>
      </c>
      <c r="F201" s="51"/>
      <c r="G201" s="49">
        <f t="shared" si="12"/>
        <v>373952</v>
      </c>
      <c r="H201" s="49"/>
      <c r="I201" s="51">
        <v>0</v>
      </c>
      <c r="J201" s="49"/>
      <c r="K201" s="51">
        <f t="shared" si="13"/>
        <v>373952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41" t="s">
        <v>136</v>
      </c>
      <c r="B202" s="42" t="s">
        <v>4</v>
      </c>
      <c r="C202" s="49">
        <v>162880</v>
      </c>
      <c r="D202" s="50"/>
      <c r="E202" s="51">
        <v>0</v>
      </c>
      <c r="F202" s="51"/>
      <c r="G202" s="49">
        <f t="shared" si="12"/>
        <v>162880</v>
      </c>
      <c r="H202" s="49"/>
      <c r="I202" s="51">
        <v>155021</v>
      </c>
      <c r="J202" s="49"/>
      <c r="K202" s="51">
        <f t="shared" si="13"/>
        <v>7859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41" t="s">
        <v>137</v>
      </c>
      <c r="B203" s="42" t="s">
        <v>4</v>
      </c>
      <c r="C203" s="49">
        <f>1449017+1554868</f>
        <v>3003885</v>
      </c>
      <c r="D203" s="44" t="s">
        <v>256</v>
      </c>
      <c r="E203" s="51">
        <v>735223</v>
      </c>
      <c r="F203" s="51"/>
      <c r="G203" s="49">
        <f t="shared" si="12"/>
        <v>3739108</v>
      </c>
      <c r="H203" s="49"/>
      <c r="I203" s="51">
        <v>1247677</v>
      </c>
      <c r="J203" s="49"/>
      <c r="K203" s="51">
        <f t="shared" si="13"/>
        <v>2491431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41" t="s">
        <v>203</v>
      </c>
      <c r="B204" s="42"/>
      <c r="C204" s="49">
        <v>111230</v>
      </c>
      <c r="D204" s="50"/>
      <c r="E204" s="51">
        <v>0</v>
      </c>
      <c r="F204" s="51"/>
      <c r="G204" s="49">
        <f t="shared" si="12"/>
        <v>111230</v>
      </c>
      <c r="H204" s="49"/>
      <c r="I204" s="51">
        <v>30588</v>
      </c>
      <c r="J204" s="49"/>
      <c r="K204" s="51">
        <f t="shared" si="13"/>
        <v>80642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41" t="s">
        <v>138</v>
      </c>
      <c r="B205" s="42" t="s">
        <v>4</v>
      </c>
      <c r="C205" s="49">
        <v>949110</v>
      </c>
      <c r="D205" s="50"/>
      <c r="E205" s="51">
        <v>0</v>
      </c>
      <c r="F205" s="51"/>
      <c r="G205" s="49">
        <f t="shared" si="12"/>
        <v>949110</v>
      </c>
      <c r="H205" s="49"/>
      <c r="I205" s="51">
        <v>716997</v>
      </c>
      <c r="J205" s="49"/>
      <c r="K205" s="51">
        <f t="shared" si="13"/>
        <v>232113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41" t="s">
        <v>168</v>
      </c>
      <c r="B206" s="42"/>
      <c r="C206" s="49">
        <v>27585118</v>
      </c>
      <c r="D206" s="50"/>
      <c r="E206" s="51">
        <v>0</v>
      </c>
      <c r="F206" s="51"/>
      <c r="G206" s="49">
        <f t="shared" si="12"/>
        <v>27585118</v>
      </c>
      <c r="H206" s="49"/>
      <c r="I206" s="51">
        <v>1130135</v>
      </c>
      <c r="J206" s="49"/>
      <c r="K206" s="51">
        <f t="shared" si="13"/>
        <v>26454983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41" t="s">
        <v>204</v>
      </c>
      <c r="B207" s="42"/>
      <c r="C207" s="49">
        <v>582420</v>
      </c>
      <c r="D207" s="50"/>
      <c r="E207" s="51">
        <v>0</v>
      </c>
      <c r="F207" s="51"/>
      <c r="G207" s="49">
        <f t="shared" si="12"/>
        <v>582420</v>
      </c>
      <c r="H207" s="49"/>
      <c r="I207" s="51">
        <v>43681</v>
      </c>
      <c r="J207" s="49"/>
      <c r="K207" s="51">
        <f t="shared" si="13"/>
        <v>538739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41" t="s">
        <v>139</v>
      </c>
      <c r="B208" s="42" t="s">
        <v>4</v>
      </c>
      <c r="C208" s="49">
        <v>70492</v>
      </c>
      <c r="D208" s="50"/>
      <c r="E208" s="51">
        <v>0</v>
      </c>
      <c r="F208" s="51"/>
      <c r="G208" s="49">
        <f t="shared" si="12"/>
        <v>70492</v>
      </c>
      <c r="H208" s="49"/>
      <c r="I208" s="51">
        <v>70492</v>
      </c>
      <c r="J208" s="49"/>
      <c r="K208" s="51">
        <f t="shared" si="13"/>
        <v>0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41" t="s">
        <v>141</v>
      </c>
      <c r="B209" s="42" t="s">
        <v>4</v>
      </c>
      <c r="C209" s="49">
        <v>3172381</v>
      </c>
      <c r="D209" s="50"/>
      <c r="E209" s="51">
        <v>0</v>
      </c>
      <c r="F209" s="51"/>
      <c r="G209" s="49">
        <f t="shared" si="12"/>
        <v>3172381</v>
      </c>
      <c r="H209" s="49"/>
      <c r="I209" s="51">
        <v>1137853</v>
      </c>
      <c r="J209" s="49"/>
      <c r="K209" s="51">
        <f t="shared" si="13"/>
        <v>2034528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41" t="s">
        <v>142</v>
      </c>
      <c r="B210" s="42"/>
      <c r="C210" s="49">
        <v>1664423</v>
      </c>
      <c r="D210" s="50"/>
      <c r="E210" s="51">
        <v>0</v>
      </c>
      <c r="F210" s="51"/>
      <c r="G210" s="49">
        <f t="shared" si="12"/>
        <v>1664423</v>
      </c>
      <c r="H210" s="49"/>
      <c r="I210" s="51">
        <v>926487</v>
      </c>
      <c r="J210" s="49"/>
      <c r="K210" s="51">
        <f t="shared" si="13"/>
        <v>737936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41" t="s">
        <v>143</v>
      </c>
      <c r="B211" s="42" t="s">
        <v>4</v>
      </c>
      <c r="C211" s="49">
        <v>2739556</v>
      </c>
      <c r="D211" s="50"/>
      <c r="E211" s="51">
        <v>190171</v>
      </c>
      <c r="F211" s="51"/>
      <c r="G211" s="49">
        <f t="shared" si="12"/>
        <v>2929727</v>
      </c>
      <c r="H211" s="49"/>
      <c r="I211" s="51">
        <v>189464</v>
      </c>
      <c r="J211" s="49"/>
      <c r="K211" s="51">
        <f t="shared" si="13"/>
        <v>2740263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41" t="s">
        <v>202</v>
      </c>
      <c r="B212" s="42"/>
      <c r="C212" s="49">
        <v>3690692</v>
      </c>
      <c r="D212" s="50"/>
      <c r="E212" s="51">
        <v>0</v>
      </c>
      <c r="F212" s="51"/>
      <c r="G212" s="49">
        <f t="shared" si="12"/>
        <v>3690692</v>
      </c>
      <c r="H212" s="49"/>
      <c r="I212" s="51">
        <v>276802</v>
      </c>
      <c r="J212" s="49"/>
      <c r="K212" s="51">
        <f t="shared" si="13"/>
        <v>3413890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41" t="s">
        <v>144</v>
      </c>
      <c r="B213" s="42" t="s">
        <v>4</v>
      </c>
      <c r="C213" s="49">
        <v>39166638</v>
      </c>
      <c r="D213" s="50"/>
      <c r="E213" s="51">
        <v>0</v>
      </c>
      <c r="F213" s="51"/>
      <c r="G213" s="49">
        <f t="shared" si="12"/>
        <v>39166638</v>
      </c>
      <c r="H213" s="49"/>
      <c r="I213" s="51">
        <v>21424603</v>
      </c>
      <c r="J213" s="49"/>
      <c r="K213" s="51">
        <f t="shared" si="13"/>
        <v>17742035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41" t="s">
        <v>145</v>
      </c>
      <c r="B214" s="42" t="s">
        <v>4</v>
      </c>
      <c r="C214" s="49">
        <v>380036</v>
      </c>
      <c r="D214" s="50"/>
      <c r="E214" s="51">
        <v>0</v>
      </c>
      <c r="F214" s="51"/>
      <c r="G214" s="49">
        <f t="shared" si="12"/>
        <v>380036</v>
      </c>
      <c r="H214" s="49"/>
      <c r="I214" s="51">
        <v>160476</v>
      </c>
      <c r="J214" s="49"/>
      <c r="K214" s="51">
        <f t="shared" si="13"/>
        <v>219560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41" t="s">
        <v>146</v>
      </c>
      <c r="B215" s="42" t="s">
        <v>4</v>
      </c>
      <c r="C215" s="49">
        <v>53657821</v>
      </c>
      <c r="D215" s="50"/>
      <c r="E215" s="51">
        <f>413846+8526657</f>
        <v>8940503</v>
      </c>
      <c r="F215" s="51"/>
      <c r="G215" s="49">
        <f t="shared" si="12"/>
        <v>62598324</v>
      </c>
      <c r="H215" s="49"/>
      <c r="I215" s="51">
        <v>8278921</v>
      </c>
      <c r="J215" s="49"/>
      <c r="K215" s="51">
        <f t="shared" si="13"/>
        <v>54319403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41" t="s">
        <v>147</v>
      </c>
      <c r="B216" s="42" t="s">
        <v>4</v>
      </c>
      <c r="C216" s="49">
        <v>1623710</v>
      </c>
      <c r="D216" s="50"/>
      <c r="E216" s="51">
        <v>10572593</v>
      </c>
      <c r="F216" s="51"/>
      <c r="G216" s="49">
        <f t="shared" si="12"/>
        <v>12196303</v>
      </c>
      <c r="H216" s="49"/>
      <c r="I216" s="51">
        <v>1094559</v>
      </c>
      <c r="J216" s="49"/>
      <c r="K216" s="51">
        <f t="shared" si="13"/>
        <v>11101744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41" t="s">
        <v>148</v>
      </c>
      <c r="B217" s="42" t="s">
        <v>4</v>
      </c>
      <c r="C217" s="49">
        <v>72695</v>
      </c>
      <c r="D217" s="50"/>
      <c r="E217" s="51">
        <v>0</v>
      </c>
      <c r="F217" s="51"/>
      <c r="G217" s="49">
        <f t="shared" si="12"/>
        <v>72695</v>
      </c>
      <c r="H217" s="49"/>
      <c r="I217" s="51">
        <v>39982</v>
      </c>
      <c r="J217" s="49"/>
      <c r="K217" s="51">
        <f t="shared" si="13"/>
        <v>32713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41" t="s">
        <v>149</v>
      </c>
      <c r="B218" s="42" t="s">
        <v>4</v>
      </c>
      <c r="C218" s="49">
        <v>1120263</v>
      </c>
      <c r="D218" s="50"/>
      <c r="E218" s="51">
        <v>0</v>
      </c>
      <c r="F218" s="51"/>
      <c r="G218" s="49">
        <f t="shared" si="12"/>
        <v>1120263</v>
      </c>
      <c r="H218" s="49"/>
      <c r="I218" s="51">
        <v>423897</v>
      </c>
      <c r="J218" s="49"/>
      <c r="K218" s="51">
        <f t="shared" si="13"/>
        <v>696366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41" t="s">
        <v>150</v>
      </c>
      <c r="B219" s="42" t="s">
        <v>4</v>
      </c>
      <c r="C219" s="49">
        <v>18228041</v>
      </c>
      <c r="D219" s="44"/>
      <c r="E219" s="51">
        <v>0</v>
      </c>
      <c r="F219" s="44"/>
      <c r="G219" s="49">
        <f t="shared" si="12"/>
        <v>18228041</v>
      </c>
      <c r="H219" s="49"/>
      <c r="I219" s="51">
        <v>2733042</v>
      </c>
      <c r="J219" s="49"/>
      <c r="K219" s="51">
        <f t="shared" si="13"/>
        <v>15494999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41" t="s">
        <v>151</v>
      </c>
      <c r="B220" s="42" t="s">
        <v>4</v>
      </c>
      <c r="C220" s="49">
        <v>1255100</v>
      </c>
      <c r="D220" s="50"/>
      <c r="E220" s="51">
        <v>0</v>
      </c>
      <c r="F220" s="51"/>
      <c r="G220" s="49">
        <f t="shared" si="12"/>
        <v>1255100</v>
      </c>
      <c r="H220" s="49"/>
      <c r="I220" s="51">
        <v>296069</v>
      </c>
      <c r="J220" s="49"/>
      <c r="K220" s="51">
        <f t="shared" si="13"/>
        <v>959031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41" t="s">
        <v>152</v>
      </c>
      <c r="B221" s="42" t="s">
        <v>4</v>
      </c>
      <c r="C221" s="49">
        <v>13515740</v>
      </c>
      <c r="D221" s="50"/>
      <c r="E221" s="51">
        <f>889789+36451</f>
        <v>926240</v>
      </c>
      <c r="F221" s="51"/>
      <c r="G221" s="49">
        <f t="shared" si="12"/>
        <v>14441980</v>
      </c>
      <c r="H221" s="49"/>
      <c r="I221" s="51">
        <v>901280</v>
      </c>
      <c r="J221" s="49"/>
      <c r="K221" s="51">
        <f t="shared" si="13"/>
        <v>13540700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41" t="s">
        <v>106</v>
      </c>
      <c r="B222" s="42" t="s">
        <v>4</v>
      </c>
      <c r="C222" s="49">
        <v>13329</v>
      </c>
      <c r="D222" s="44"/>
      <c r="E222" s="51">
        <v>0</v>
      </c>
      <c r="F222" s="45"/>
      <c r="G222" s="49">
        <f t="shared" si="12"/>
        <v>13329</v>
      </c>
      <c r="H222" s="49"/>
      <c r="I222" s="51">
        <v>13329</v>
      </c>
      <c r="J222" s="49"/>
      <c r="K222" s="51">
        <f t="shared" si="13"/>
        <v>0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41" t="s">
        <v>6</v>
      </c>
      <c r="B223" s="42" t="s">
        <v>4</v>
      </c>
      <c r="C223" s="49"/>
      <c r="D223" s="50"/>
      <c r="E223" s="51"/>
      <c r="F223" s="51"/>
      <c r="G223" s="49"/>
      <c r="H223" s="49"/>
      <c r="I223" s="51"/>
      <c r="J223" s="49"/>
      <c r="K223" s="5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54" t="s">
        <v>7</v>
      </c>
      <c r="B224" s="42" t="s">
        <v>4</v>
      </c>
      <c r="C224" s="55">
        <v>3969804</v>
      </c>
      <c r="D224" s="56"/>
      <c r="E224" s="57">
        <v>0</v>
      </c>
      <c r="F224" s="55"/>
      <c r="G224" s="58">
        <f>+C224+E224</f>
        <v>3969804</v>
      </c>
      <c r="H224" s="49"/>
      <c r="I224" s="57">
        <v>992451</v>
      </c>
      <c r="J224" s="49"/>
      <c r="K224" s="51">
        <f>G224-I224</f>
        <v>2977353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41" t="s">
        <v>8</v>
      </c>
      <c r="B225" s="42" t="s">
        <v>4</v>
      </c>
      <c r="C225" s="59">
        <v>25679584</v>
      </c>
      <c r="D225" s="44"/>
      <c r="E225" s="53">
        <v>0</v>
      </c>
      <c r="F225" s="45"/>
      <c r="G225" s="59">
        <f t="shared" si="12"/>
        <v>25679584</v>
      </c>
      <c r="H225" s="49"/>
      <c r="I225" s="53">
        <v>10913824</v>
      </c>
      <c r="J225" s="49"/>
      <c r="K225" s="53">
        <f>G225-I225</f>
        <v>14765760</v>
      </c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41"/>
      <c r="B226" s="42" t="s">
        <v>4</v>
      </c>
      <c r="C226" s="55"/>
      <c r="D226" s="50"/>
      <c r="E226" s="55"/>
      <c r="F226" s="51"/>
      <c r="G226" s="58"/>
      <c r="H226" s="49"/>
      <c r="I226" s="55"/>
      <c r="J226" s="49"/>
      <c r="K226" s="5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41" t="s">
        <v>154</v>
      </c>
      <c r="B227" s="42" t="s">
        <v>4</v>
      </c>
      <c r="C227" s="59">
        <f>SUM(C163:C225)</f>
        <v>378202158</v>
      </c>
      <c r="D227" s="50"/>
      <c r="E227" s="59">
        <f>SUM(E163:E225)</f>
        <v>36982398</v>
      </c>
      <c r="F227" s="51"/>
      <c r="G227" s="59">
        <f>+C227+E227</f>
        <v>415184556</v>
      </c>
      <c r="H227" s="49"/>
      <c r="I227" s="59">
        <f>SUM(I163:I225)</f>
        <v>110399641</v>
      </c>
      <c r="J227" s="49"/>
      <c r="K227" s="53">
        <f>G227-I227</f>
        <v>304784915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41"/>
      <c r="B228" s="42" t="s">
        <v>4</v>
      </c>
      <c r="C228" s="49"/>
      <c r="D228" s="50"/>
      <c r="E228" s="49"/>
      <c r="F228" s="51"/>
      <c r="G228" s="49"/>
      <c r="H228" s="49"/>
      <c r="I228" s="49"/>
      <c r="J228" s="49"/>
      <c r="K228" s="5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41" t="s">
        <v>210</v>
      </c>
      <c r="B229" s="42" t="s">
        <v>4</v>
      </c>
      <c r="C229" s="49" t="s">
        <v>170</v>
      </c>
      <c r="D229" s="50"/>
      <c r="E229" s="49"/>
      <c r="F229" s="51" t="s">
        <v>4</v>
      </c>
      <c r="G229" s="49" t="s">
        <v>4</v>
      </c>
      <c r="H229" s="49" t="s">
        <v>4</v>
      </c>
      <c r="I229" s="49"/>
      <c r="J229" s="49"/>
      <c r="K229" s="5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41" t="s">
        <v>183</v>
      </c>
      <c r="B230" s="42" t="s">
        <v>4</v>
      </c>
      <c r="C230" s="49">
        <f>193103055+410249</f>
        <v>193513304</v>
      </c>
      <c r="D230" s="44" t="s">
        <v>259</v>
      </c>
      <c r="E230" s="51">
        <f>9936645-8793298</f>
        <v>1143347</v>
      </c>
      <c r="F230" s="44" t="s">
        <v>263</v>
      </c>
      <c r="G230" s="49">
        <f>+C230+E230</f>
        <v>194656651</v>
      </c>
      <c r="H230" s="49"/>
      <c r="I230" s="51">
        <f>139032870+6213905-9758</f>
        <v>145237017</v>
      </c>
      <c r="J230" s="49"/>
      <c r="K230" s="51">
        <f>G230-I230</f>
        <v>49419634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41" t="s">
        <v>169</v>
      </c>
      <c r="B231" s="42"/>
      <c r="C231" s="49">
        <v>39557741</v>
      </c>
      <c r="D231" s="50"/>
      <c r="E231" s="51">
        <v>0</v>
      </c>
      <c r="F231" s="44"/>
      <c r="G231" s="49">
        <f>+C231+E231</f>
        <v>39557741</v>
      </c>
      <c r="H231" s="49"/>
      <c r="I231" s="51">
        <f>9130800+484077</f>
        <v>9614877</v>
      </c>
      <c r="J231" s="49"/>
      <c r="K231" s="51">
        <f>G231-I231</f>
        <v>29942864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41" t="s">
        <v>207</v>
      </c>
      <c r="B232" s="42"/>
      <c r="C232" s="49">
        <v>3185620</v>
      </c>
      <c r="D232" s="44"/>
      <c r="E232" s="51">
        <f>126600-8500</f>
        <v>118100</v>
      </c>
      <c r="F232" s="44" t="s">
        <v>264</v>
      </c>
      <c r="G232" s="49">
        <f>+C232+E232</f>
        <v>3303720</v>
      </c>
      <c r="H232" s="49"/>
      <c r="I232" s="51">
        <v>0</v>
      </c>
      <c r="J232" s="49"/>
      <c r="K232" s="51">
        <f>G232-I232</f>
        <v>3303720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41" t="s">
        <v>9</v>
      </c>
      <c r="B233" s="42" t="s">
        <v>4</v>
      </c>
      <c r="C233" s="52">
        <v>120359470</v>
      </c>
      <c r="D233" s="50"/>
      <c r="E233" s="60">
        <v>3130957</v>
      </c>
      <c r="F233" s="51"/>
      <c r="G233" s="52">
        <f>+C233+E233</f>
        <v>123490427</v>
      </c>
      <c r="H233" s="49"/>
      <c r="I233" s="60">
        <v>117060671</v>
      </c>
      <c r="J233" s="49"/>
      <c r="K233" s="53">
        <f>G233-I233</f>
        <v>6429756</v>
      </c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41"/>
      <c r="B234" s="42" t="s">
        <v>4</v>
      </c>
      <c r="C234" s="49"/>
      <c r="D234" s="50"/>
      <c r="E234" s="49"/>
      <c r="F234" s="51"/>
      <c r="G234" s="49"/>
      <c r="H234" s="49"/>
      <c r="I234" s="49"/>
      <c r="J234" s="49"/>
      <c r="K234" s="5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41" t="s">
        <v>155</v>
      </c>
      <c r="B235" s="42" t="s">
        <v>4</v>
      </c>
      <c r="C235" s="52">
        <f>SUM(C230:C234)</f>
        <v>356616135</v>
      </c>
      <c r="D235" s="50"/>
      <c r="E235" s="52">
        <f>SUM(E230:E234)</f>
        <v>4392404</v>
      </c>
      <c r="F235" s="51"/>
      <c r="G235" s="52">
        <f>+C235+E235</f>
        <v>361008539</v>
      </c>
      <c r="H235" s="49"/>
      <c r="I235" s="52">
        <f>SUM(I230:I234)</f>
        <v>271912565</v>
      </c>
      <c r="J235" s="49"/>
      <c r="K235" s="53">
        <f>G235-I235</f>
        <v>89095974</v>
      </c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41"/>
      <c r="B236" s="42" t="s">
        <v>4</v>
      </c>
      <c r="C236" s="49"/>
      <c r="D236" s="50"/>
      <c r="E236" s="49"/>
      <c r="F236" s="51"/>
      <c r="G236" s="49"/>
      <c r="H236" s="49"/>
      <c r="I236" s="49"/>
      <c r="J236" s="49"/>
      <c r="K236" s="5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41" t="s">
        <v>211</v>
      </c>
      <c r="B237" s="42" t="s">
        <v>4</v>
      </c>
      <c r="C237" s="49" t="s">
        <v>170</v>
      </c>
      <c r="D237" s="50"/>
      <c r="E237" s="49"/>
      <c r="F237" s="51" t="s">
        <v>4</v>
      </c>
      <c r="G237" s="49" t="s">
        <v>4</v>
      </c>
      <c r="H237" s="49" t="s">
        <v>4</v>
      </c>
      <c r="I237" s="49"/>
      <c r="J237" s="49"/>
      <c r="K237" s="5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41" t="s">
        <v>212</v>
      </c>
      <c r="B238" s="42" t="s">
        <v>4</v>
      </c>
      <c r="C238" s="49" t="s">
        <v>170</v>
      </c>
      <c r="D238" s="50"/>
      <c r="E238" s="49"/>
      <c r="F238" s="51" t="s">
        <v>4</v>
      </c>
      <c r="G238" s="49" t="s">
        <v>4</v>
      </c>
      <c r="H238" s="49" t="s">
        <v>4</v>
      </c>
      <c r="I238" s="49"/>
      <c r="J238" s="49"/>
      <c r="K238" s="5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9" customFormat="1" ht="13.5">
      <c r="A239" s="41" t="s">
        <v>10</v>
      </c>
      <c r="B239" s="42" t="s">
        <v>4</v>
      </c>
      <c r="C239" s="49">
        <v>29878</v>
      </c>
      <c r="D239" s="50"/>
      <c r="E239" s="51">
        <v>0</v>
      </c>
      <c r="F239" s="51"/>
      <c r="G239" s="49">
        <f>+C239+E239</f>
        <v>29878</v>
      </c>
      <c r="H239" s="49"/>
      <c r="I239" s="51">
        <v>0</v>
      </c>
      <c r="J239" s="49"/>
      <c r="K239" s="51">
        <f>G239-I239</f>
        <v>29878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</row>
    <row r="240" spans="1:241" s="9" customFormat="1" ht="13.5">
      <c r="A240" s="41" t="s">
        <v>11</v>
      </c>
      <c r="B240" s="42" t="s">
        <v>4</v>
      </c>
      <c r="C240" s="49">
        <v>420696</v>
      </c>
      <c r="D240" s="50"/>
      <c r="E240" s="51">
        <v>0</v>
      </c>
      <c r="F240" s="51"/>
      <c r="G240" s="49">
        <f>+C240+E240</f>
        <v>420696</v>
      </c>
      <c r="H240" s="49"/>
      <c r="I240" s="51">
        <v>47513</v>
      </c>
      <c r="J240" s="49"/>
      <c r="K240" s="51">
        <f>G240-I240</f>
        <v>373183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241" s="9" customFormat="1" ht="13.5">
      <c r="A241" s="41" t="s">
        <v>12</v>
      </c>
      <c r="B241" s="42" t="s">
        <v>4</v>
      </c>
      <c r="C241" s="59">
        <f>5158+9203</f>
        <v>14361</v>
      </c>
      <c r="D241" s="50"/>
      <c r="E241" s="53">
        <v>0</v>
      </c>
      <c r="F241" s="51"/>
      <c r="G241" s="59">
        <f>+C241+E241</f>
        <v>14361</v>
      </c>
      <c r="H241" s="49"/>
      <c r="I241" s="53">
        <v>9758</v>
      </c>
      <c r="J241" s="49"/>
      <c r="K241" s="53">
        <f>G241-I241</f>
        <v>4603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</row>
    <row r="242" spans="1:241" s="9" customFormat="1" ht="13.5">
      <c r="A242" s="41"/>
      <c r="B242" s="42" t="s">
        <v>4</v>
      </c>
      <c r="C242" s="58"/>
      <c r="D242" s="56"/>
      <c r="E242" s="55"/>
      <c r="F242" s="55"/>
      <c r="G242" s="58"/>
      <c r="H242" s="49"/>
      <c r="I242" s="55"/>
      <c r="J242" s="49"/>
      <c r="K242" s="5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241" s="9" customFormat="1" ht="13.5">
      <c r="A243" s="41" t="s">
        <v>156</v>
      </c>
      <c r="B243" s="42" t="s">
        <v>4</v>
      </c>
      <c r="C243" s="52">
        <f>SUM(C239:C242)</f>
        <v>464935</v>
      </c>
      <c r="D243" s="50"/>
      <c r="E243" s="52">
        <f>SUM(E239:E242)</f>
        <v>0</v>
      </c>
      <c r="F243" s="51"/>
      <c r="G243" s="52">
        <f>+C243+E243</f>
        <v>464935</v>
      </c>
      <c r="H243" s="49"/>
      <c r="I243" s="52">
        <f>SUM(I239:I242)</f>
        <v>57271</v>
      </c>
      <c r="J243" s="49"/>
      <c r="K243" s="53">
        <f>G243-I243</f>
        <v>407664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</row>
    <row r="244" spans="1:241" s="9" customFormat="1" ht="13.5">
      <c r="A244" s="41"/>
      <c r="B244" s="42" t="s">
        <v>4</v>
      </c>
      <c r="C244" s="41"/>
      <c r="D244" s="44"/>
      <c r="E244" s="43"/>
      <c r="F244" s="45"/>
      <c r="G244" s="41"/>
      <c r="H244" s="41"/>
      <c r="I244" s="43"/>
      <c r="J244" s="41"/>
      <c r="K244" s="4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</row>
    <row r="245" spans="1:241" s="14" customFormat="1" ht="14.25" thickBot="1">
      <c r="A245" s="46" t="s">
        <v>157</v>
      </c>
      <c r="B245" s="42" t="s">
        <v>4</v>
      </c>
      <c r="C245" s="61">
        <f>C243+C235+C227+C161</f>
        <v>1240585428</v>
      </c>
      <c r="D245" s="47"/>
      <c r="E245" s="61">
        <f>E243+E235+E227+E161</f>
        <v>68224981</v>
      </c>
      <c r="F245" s="48"/>
      <c r="G245" s="61">
        <f>+C245+E245</f>
        <v>1308810409</v>
      </c>
      <c r="H245" s="46"/>
      <c r="I245" s="61">
        <f>I243+I235+I227+I161</f>
        <v>618004217</v>
      </c>
      <c r="J245" s="46"/>
      <c r="K245" s="61">
        <f>G245-I245</f>
        <v>690806192</v>
      </c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</row>
    <row r="246" spans="1:241" s="9" customFormat="1" ht="14.25" thickTop="1">
      <c r="A246" s="41"/>
      <c r="B246" s="42" t="s">
        <v>4</v>
      </c>
      <c r="C246" s="41"/>
      <c r="D246" s="44"/>
      <c r="E246" s="43"/>
      <c r="F246" s="45"/>
      <c r="G246" s="41"/>
      <c r="H246" s="41"/>
      <c r="I246" s="43"/>
      <c r="J246" s="41"/>
      <c r="K246" s="4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</row>
    <row r="247" spans="1:11" ht="13.5">
      <c r="A247" s="28"/>
      <c r="B247" s="28"/>
      <c r="C247" s="28"/>
      <c r="D247" s="29"/>
      <c r="E247" s="30"/>
      <c r="F247" s="31"/>
      <c r="G247" s="28"/>
      <c r="H247" s="28"/>
      <c r="I247" s="31"/>
      <c r="J247" s="28"/>
      <c r="K247" s="31"/>
    </row>
    <row r="248" spans="1:241" s="9" customFormat="1" ht="13.5" customHeight="1">
      <c r="A248" s="63" t="s">
        <v>237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3.5" customHeight="1">
      <c r="A249" s="63" t="s">
        <v>243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 customHeight="1">
      <c r="A250" s="63" t="s">
        <v>244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63" t="s">
        <v>245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63" t="s">
        <v>246</v>
      </c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3.5" customHeight="1">
      <c r="A253" s="63" t="s">
        <v>247</v>
      </c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3.5" customHeight="1">
      <c r="A254" s="63" t="s">
        <v>249</v>
      </c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3.5" customHeight="1">
      <c r="A255" s="63" t="s">
        <v>250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3.5" customHeight="1">
      <c r="A256" s="63" t="s">
        <v>253</v>
      </c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63" t="s">
        <v>254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13.5" customHeight="1">
      <c r="A258" s="63" t="s">
        <v>257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13.5" customHeight="1">
      <c r="A259" s="63" t="s">
        <v>258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63" t="s">
        <v>261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63" t="s">
        <v>262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>
      <c r="A262" s="63" t="s">
        <v>265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>
      <c r="A263" s="63" t="s">
        <v>266</v>
      </c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7"/>
      <c r="B264" s="8"/>
      <c r="D264" s="16"/>
      <c r="E264" s="7"/>
      <c r="F264" s="18"/>
      <c r="H264" s="7"/>
      <c r="I264" s="10"/>
      <c r="J264" s="7"/>
      <c r="K264" s="1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7"/>
      <c r="B265" s="7"/>
      <c r="C265" s="7"/>
      <c r="D265" s="16"/>
      <c r="E265" s="11"/>
      <c r="F265" s="18"/>
      <c r="G265" s="7"/>
      <c r="H265" s="7"/>
      <c r="I265" s="10"/>
      <c r="J265" s="7"/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7"/>
      <c r="B266" s="7"/>
      <c r="C266" s="7"/>
      <c r="D266" s="16"/>
      <c r="E266" s="11"/>
      <c r="F266" s="18"/>
      <c r="G266" s="7"/>
      <c r="H266" s="7"/>
      <c r="I266" s="10"/>
      <c r="J266" s="7"/>
      <c r="K266" s="1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2">
      <c r="A267" s="7"/>
      <c r="B267" s="7"/>
      <c r="C267" s="7"/>
      <c r="D267" s="16"/>
      <c r="E267" s="11"/>
      <c r="F267" s="18"/>
      <c r="G267" s="7"/>
      <c r="H267" s="7"/>
      <c r="I267" s="10"/>
      <c r="J267" s="7"/>
      <c r="K267" s="1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7"/>
      <c r="B268" s="7"/>
      <c r="C268" s="7"/>
      <c r="D268" s="16"/>
      <c r="E268" s="11"/>
      <c r="F268" s="18"/>
      <c r="G268" s="7"/>
      <c r="H268" s="7"/>
      <c r="I268" s="10"/>
      <c r="J268" s="7"/>
      <c r="K268" s="1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3.5" customHeight="1">
      <c r="A269" s="7"/>
      <c r="B269" s="7"/>
      <c r="C269" s="7"/>
      <c r="D269" s="16"/>
      <c r="E269" s="11"/>
      <c r="F269" s="18"/>
      <c r="G269" s="7"/>
      <c r="H269" s="7"/>
      <c r="I269" s="10"/>
      <c r="J269" s="7"/>
      <c r="K269" s="1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3.5" customHeight="1">
      <c r="A270" s="7"/>
      <c r="B270" s="7"/>
      <c r="C270" s="7"/>
      <c r="D270" s="16"/>
      <c r="E270" s="11"/>
      <c r="F270" s="18"/>
      <c r="G270" s="7"/>
      <c r="H270" s="7"/>
      <c r="I270" s="10"/>
      <c r="J270" s="7"/>
      <c r="K270" s="1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7"/>
      <c r="B271" s="7"/>
      <c r="C271" s="7"/>
      <c r="D271" s="16"/>
      <c r="E271" s="11"/>
      <c r="F271" s="18"/>
      <c r="G271" s="7"/>
      <c r="H271" s="7"/>
      <c r="I271" s="10"/>
      <c r="J271" s="7"/>
      <c r="K271" s="1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24" customHeight="1">
      <c r="A272" s="7"/>
      <c r="B272" s="7"/>
      <c r="C272" s="7"/>
      <c r="D272" s="16"/>
      <c r="E272" s="11"/>
      <c r="F272" s="18"/>
      <c r="G272" s="7"/>
      <c r="H272" s="7"/>
      <c r="I272" s="10"/>
      <c r="J272" s="7"/>
      <c r="K272" s="1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7"/>
      <c r="B273" s="7"/>
      <c r="C273" s="7"/>
      <c r="D273" s="16"/>
      <c r="E273" s="11"/>
      <c r="F273" s="18"/>
      <c r="G273" s="7"/>
      <c r="H273" s="7"/>
      <c r="I273" s="10"/>
      <c r="J273" s="7"/>
      <c r="K273" s="1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15"/>
      <c r="E274" s="2"/>
      <c r="F274" s="17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15"/>
      <c r="E275" s="2"/>
      <c r="F275" s="17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13.5" customHeight="1">
      <c r="A276" s="1"/>
      <c r="B276" s="1"/>
      <c r="C276" s="1"/>
      <c r="D276" s="15"/>
      <c r="E276" s="2"/>
      <c r="F276" s="17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13.5" customHeight="1">
      <c r="A277" s="1"/>
      <c r="B277" s="1"/>
      <c r="C277" s="1"/>
      <c r="D277" s="15"/>
      <c r="E277" s="2"/>
      <c r="F277" s="17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3.5" customHeight="1">
      <c r="A278" s="1"/>
      <c r="B278" s="1"/>
      <c r="C278" s="1"/>
      <c r="D278" s="15"/>
      <c r="E278" s="2"/>
      <c r="F278" s="17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3.5" customHeight="1">
      <c r="A279" s="1"/>
      <c r="B279" s="1"/>
      <c r="C279" s="1"/>
      <c r="D279" s="15"/>
      <c r="E279" s="2"/>
      <c r="F279" s="17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3.5" customHeight="1">
      <c r="A280" s="1"/>
      <c r="B280" s="1"/>
      <c r="C280" s="1"/>
      <c r="D280" s="15"/>
      <c r="E280" s="2"/>
      <c r="F280" s="17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3.5" customHeight="1">
      <c r="A281" s="1"/>
      <c r="B281" s="1"/>
      <c r="C281" s="1"/>
      <c r="D281" s="15"/>
      <c r="E281" s="2"/>
      <c r="F281" s="17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3.5" customHeight="1">
      <c r="A282" s="1"/>
      <c r="B282" s="1"/>
      <c r="C282" s="1"/>
      <c r="D282" s="15"/>
      <c r="E282" s="2"/>
      <c r="F282" s="17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2">
      <c r="A283" s="1"/>
      <c r="B283" s="1"/>
      <c r="C283" s="1"/>
      <c r="D283" s="15"/>
      <c r="E283" s="2"/>
      <c r="F283" s="17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3.5" customHeight="1">
      <c r="A284" s="1"/>
      <c r="B284" s="1"/>
      <c r="C284" s="1"/>
      <c r="D284" s="15"/>
      <c r="E284" s="2"/>
      <c r="F284" s="17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3.5" customHeight="1">
      <c r="A285" s="1"/>
      <c r="B285" s="1"/>
      <c r="C285" s="1"/>
      <c r="D285" s="15"/>
      <c r="E285" s="2"/>
      <c r="F285" s="17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3.5" customHeight="1">
      <c r="A286" s="1"/>
      <c r="B286" s="1"/>
      <c r="C286" s="1"/>
      <c r="D286" s="15"/>
      <c r="E286" s="2"/>
      <c r="F286" s="17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3.5" customHeight="1">
      <c r="A287" s="1"/>
      <c r="B287" s="1"/>
      <c r="C287" s="1"/>
      <c r="D287" s="15"/>
      <c r="E287" s="2"/>
      <c r="F287" s="17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3.5" customHeight="1">
      <c r="A288" s="1"/>
      <c r="B288" s="1"/>
      <c r="C288" s="1"/>
      <c r="D288" s="15"/>
      <c r="E288" s="2"/>
      <c r="F288" s="17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  <row r="289" spans="1:241" s="9" customFormat="1" ht="13.5" customHeight="1">
      <c r="A289" s="1"/>
      <c r="B289" s="1"/>
      <c r="C289" s="1"/>
      <c r="D289" s="15"/>
      <c r="E289" s="2"/>
      <c r="F289" s="17"/>
      <c r="G289" s="1"/>
      <c r="H289" s="1"/>
      <c r="I289" s="3"/>
      <c r="J289" s="1"/>
      <c r="K289" s="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</row>
    <row r="290" spans="1:241" s="9" customFormat="1" ht="24" customHeight="1">
      <c r="A290" s="1"/>
      <c r="B290" s="1"/>
      <c r="C290" s="1"/>
      <c r="D290" s="15"/>
      <c r="E290" s="2"/>
      <c r="F290" s="17"/>
      <c r="G290" s="1"/>
      <c r="H290" s="1"/>
      <c r="I290" s="3"/>
      <c r="J290" s="1"/>
      <c r="K290" s="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</row>
    <row r="291" spans="1:241" s="9" customFormat="1" ht="13.5" customHeight="1">
      <c r="A291" s="1"/>
      <c r="B291" s="1"/>
      <c r="C291" s="1"/>
      <c r="D291" s="15"/>
      <c r="E291" s="2"/>
      <c r="F291" s="17"/>
      <c r="G291" s="1"/>
      <c r="H291" s="1"/>
      <c r="I291" s="3"/>
      <c r="J291" s="1"/>
      <c r="K291" s="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</row>
    <row r="292" spans="1:241" s="9" customFormat="1" ht="12">
      <c r="A292" s="1"/>
      <c r="B292" s="1"/>
      <c r="C292" s="1"/>
      <c r="D292" s="15"/>
      <c r="E292" s="2"/>
      <c r="F292" s="17"/>
      <c r="G292" s="1"/>
      <c r="H292" s="1"/>
      <c r="I292" s="3"/>
      <c r="J292" s="1"/>
      <c r="K292" s="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</row>
    <row r="293" spans="1:241" s="9" customFormat="1" ht="12">
      <c r="A293" s="1"/>
      <c r="B293" s="1"/>
      <c r="C293" s="1"/>
      <c r="D293" s="15"/>
      <c r="E293" s="2"/>
      <c r="F293" s="17"/>
      <c r="G293" s="1"/>
      <c r="H293" s="1"/>
      <c r="I293" s="3"/>
      <c r="J293" s="1"/>
      <c r="K293" s="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</row>
    <row r="294" spans="1:241" s="9" customFormat="1" ht="12">
      <c r="A294" s="1"/>
      <c r="B294" s="1"/>
      <c r="C294" s="1"/>
      <c r="D294" s="15"/>
      <c r="E294" s="2"/>
      <c r="F294" s="17"/>
      <c r="G294" s="1"/>
      <c r="H294" s="1"/>
      <c r="I294" s="3"/>
      <c r="J294" s="1"/>
      <c r="K294" s="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</row>
    <row r="295" spans="1:241" s="9" customFormat="1" ht="12">
      <c r="A295" s="1"/>
      <c r="B295" s="1"/>
      <c r="C295" s="1"/>
      <c r="D295" s="15"/>
      <c r="E295" s="2"/>
      <c r="F295" s="17"/>
      <c r="G295" s="1"/>
      <c r="H295" s="1"/>
      <c r="I295" s="3"/>
      <c r="J295" s="1"/>
      <c r="K295" s="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</row>
    <row r="296" spans="1:241" s="9" customFormat="1" ht="12">
      <c r="A296" s="1"/>
      <c r="B296" s="1"/>
      <c r="C296" s="1"/>
      <c r="D296" s="15"/>
      <c r="E296" s="2"/>
      <c r="F296" s="17"/>
      <c r="G296" s="1"/>
      <c r="H296" s="1"/>
      <c r="I296" s="3"/>
      <c r="J296" s="1"/>
      <c r="K296" s="3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</row>
    <row r="297" spans="1:241" s="9" customFormat="1" ht="12">
      <c r="A297" s="1"/>
      <c r="B297" s="1"/>
      <c r="C297" s="1"/>
      <c r="D297" s="15"/>
      <c r="E297" s="2"/>
      <c r="F297" s="17"/>
      <c r="G297" s="1"/>
      <c r="H297" s="1"/>
      <c r="I297" s="3"/>
      <c r="J297" s="1"/>
      <c r="K297" s="3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</row>
    <row r="298" spans="1:241" s="9" customFormat="1" ht="12">
      <c r="A298" s="1"/>
      <c r="B298" s="1"/>
      <c r="C298" s="1"/>
      <c r="D298" s="15"/>
      <c r="E298" s="2"/>
      <c r="F298" s="17"/>
      <c r="G298" s="1"/>
      <c r="H298" s="1"/>
      <c r="I298" s="3"/>
      <c r="J298" s="1"/>
      <c r="K298" s="3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</row>
    <row r="299" spans="1:241" s="9" customFormat="1" ht="12">
      <c r="A299" s="1"/>
      <c r="B299" s="1"/>
      <c r="C299" s="1"/>
      <c r="D299" s="15"/>
      <c r="E299" s="2"/>
      <c r="F299" s="17"/>
      <c r="G299" s="1"/>
      <c r="H299" s="1"/>
      <c r="I299" s="3"/>
      <c r="J299" s="1"/>
      <c r="K299" s="3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</row>
    <row r="300" spans="1:241" s="9" customFormat="1" ht="12">
      <c r="A300" s="1"/>
      <c r="B300" s="1"/>
      <c r="C300" s="1"/>
      <c r="D300" s="15"/>
      <c r="E300" s="2"/>
      <c r="F300" s="17"/>
      <c r="G300" s="1"/>
      <c r="H300" s="1"/>
      <c r="I300" s="3"/>
      <c r="J300" s="1"/>
      <c r="K300" s="3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</row>
    <row r="301" spans="1:241" s="9" customFormat="1" ht="12">
      <c r="A301" s="1"/>
      <c r="B301" s="1"/>
      <c r="C301" s="1"/>
      <c r="D301" s="15"/>
      <c r="E301" s="2"/>
      <c r="F301" s="17"/>
      <c r="G301" s="1"/>
      <c r="H301" s="1"/>
      <c r="I301" s="3"/>
      <c r="J301" s="1"/>
      <c r="K301" s="3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</row>
    <row r="302" spans="1:241" s="9" customFormat="1" ht="12">
      <c r="A302" s="1"/>
      <c r="B302" s="1"/>
      <c r="C302" s="1"/>
      <c r="D302" s="15"/>
      <c r="E302" s="2"/>
      <c r="F302" s="17"/>
      <c r="G302" s="1"/>
      <c r="H302" s="1"/>
      <c r="I302" s="3"/>
      <c r="J302" s="1"/>
      <c r="K302" s="3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</row>
  </sheetData>
  <sheetProtection/>
  <mergeCells count="21">
    <mergeCell ref="C4:G4"/>
    <mergeCell ref="A1:A8"/>
    <mergeCell ref="C3:K3"/>
    <mergeCell ref="C5:K5"/>
    <mergeCell ref="C6:K6"/>
    <mergeCell ref="A251:K251"/>
    <mergeCell ref="A257:K257"/>
    <mergeCell ref="A254:K254"/>
    <mergeCell ref="A256:K256"/>
    <mergeCell ref="A262:K262"/>
    <mergeCell ref="A248:K248"/>
    <mergeCell ref="A249:K249"/>
    <mergeCell ref="A255:K255"/>
    <mergeCell ref="A263:K263"/>
    <mergeCell ref="A260:K260"/>
    <mergeCell ref="A250:K250"/>
    <mergeCell ref="A258:K258"/>
    <mergeCell ref="A261:K261"/>
    <mergeCell ref="A259:K259"/>
    <mergeCell ref="A252:K252"/>
    <mergeCell ref="A253:K253"/>
  </mergeCells>
  <conditionalFormatting sqref="A14:K245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10" fitToWidth="1" horizontalDpi="600" verticalDpi="600" orientation="portrait" scale="80" r:id="rId2"/>
  <headerFooter alignWithMargins="0">
    <oddFooter>&amp;R&amp;"Goudy Old Style,Regular"Page &amp;P of &amp;N</oddFooter>
  </headerFooter>
  <rowBreaks count="1" manualBreakCount="1">
    <brk id="24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ejudson</cp:lastModifiedBy>
  <cp:lastPrinted>2010-11-30T22:10:24Z</cp:lastPrinted>
  <dcterms:created xsi:type="dcterms:W3CDTF">2003-01-16T20:34:14Z</dcterms:created>
  <dcterms:modified xsi:type="dcterms:W3CDTF">2010-11-30T22:10:36Z</dcterms:modified>
  <cp:category/>
  <cp:version/>
  <cp:contentType/>
  <cp:contentStatus/>
</cp:coreProperties>
</file>