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65" yWindow="60" windowWidth="10620" windowHeight="10005" tabRatio="604" activeTab="0"/>
  </bookViews>
  <sheets>
    <sheet name="Sheet1" sheetId="1" r:id="rId1"/>
  </sheets>
  <definedNames>
    <definedName name="ASD">'Sheet1'!$AF$3</definedName>
    <definedName name="CYR">'Sheet1'!#REF!</definedName>
    <definedName name="LYN">'Sheet1'!$AF$4</definedName>
    <definedName name="NvsASD">"V2004-06-30"</definedName>
    <definedName name="NvsAutoDrillOk">"VN"</definedName>
    <definedName name="NvsElapsedTime">0.00148391204129439</definedName>
    <definedName name="NvsEndTime">38203.6379024306</definedName>
    <definedName name="NvsInstSpec">"%"</definedName>
    <definedName name="NvsLayoutType">"M3"</definedName>
    <definedName name="NvsNplSpec">"%,X,RPF..,CPF.."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2" localSheetId="0">"NYYNN"</definedName>
    <definedName name="NvsTree.ACCOUNT_ROLLUP3" localSheetId="0">"YYNYN"</definedName>
    <definedName name="NvsTree.DEPARTMENT_ROLLUP" localSheetId="0">"YNNYN"</definedName>
    <definedName name="NvsTree.FUND_TREE" localSheetId="0">"YYNYN"</definedName>
    <definedName name="NvsTree.ROLLUP_GRANT_PROJT" localSheetId="0">"YYNYN"</definedName>
    <definedName name="NvsTreeASD">"V2004-06-30"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TATISTICS_CODE">"STAT_TBL"</definedName>
    <definedName name="PAD">'Sheet1'!$AF$6</definedName>
    <definedName name="_xlnm.Print_Area" localSheetId="0">'Sheet1'!$A$1:$Q$87</definedName>
    <definedName name="_xlnm.Print_Titles" localSheetId="0">'Sheet1'!$3:$8</definedName>
    <definedName name="PYR">'Sheet1'!$AF$7</definedName>
    <definedName name="RID">'Sheet1'!$AF$5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<sst xmlns="http://schemas.openxmlformats.org/spreadsheetml/2006/main" count="397" uniqueCount="170">
  <si>
    <t/>
  </si>
  <si>
    <t xml:space="preserve"> </t>
  </si>
  <si>
    <t>%,C</t>
  </si>
  <si>
    <t>Total</t>
  </si>
  <si>
    <t>Endowment Income</t>
  </si>
  <si>
    <t>Other</t>
  </si>
  <si>
    <t>Educational and General:</t>
  </si>
  <si>
    <t xml:space="preserve">University </t>
  </si>
  <si>
    <t>Nonresident</t>
  </si>
  <si>
    <t>General</t>
  </si>
  <si>
    <t xml:space="preserve">Federal </t>
  </si>
  <si>
    <t>State</t>
  </si>
  <si>
    <t>Local</t>
  </si>
  <si>
    <t>$</t>
  </si>
  <si>
    <t>Unrestricted</t>
  </si>
  <si>
    <t>Restricted</t>
  </si>
  <si>
    <t>Dedicated</t>
  </si>
  <si>
    <t>Investment income</t>
  </si>
  <si>
    <t xml:space="preserve">  Total other sources</t>
  </si>
  <si>
    <t xml:space="preserve">Government grants and contracts - </t>
  </si>
  <si>
    <t>Sales and services of educational departments -</t>
  </si>
  <si>
    <t xml:space="preserve">Other sources - </t>
  </si>
  <si>
    <t xml:space="preserve">Business administration - </t>
  </si>
  <si>
    <t xml:space="preserve">General academic support - </t>
  </si>
  <si>
    <t>ANALYSIS OF CURRENT FUNDS REVENUES</t>
  </si>
  <si>
    <t>%,FACCOUNT,TACCOUNT_ROLLUP3,NNONRES</t>
  </si>
  <si>
    <t>%,FACCOUNT,TACCOUNT_ROLLUP3,NGENSUPT</t>
  </si>
  <si>
    <t>%,FACCOUNT,TACCOUNT_ROLLUP3,NINVESTINCOME</t>
  </si>
  <si>
    <t>%,FACCOUNT,TACCOUNT_ROLLUP3,NENDOWINCOME,NSTATEFUNDENDOW</t>
  </si>
  <si>
    <t>%,FACCOUNT,TACCOUNT_ROLLUP3,NOTRFEE</t>
  </si>
  <si>
    <t>%,FACCOUNT,TACCOUNT_ROLLUP3,NINTERAGENYTF,NOTHER,NRES&amp;PUBSER,NSTATUTORY_DEDICATION</t>
  </si>
  <si>
    <t>%,FACCOUNT,TACCOUNT_ROLLUP3,NBUSINESS_ECONOMIC,FDEPTID,TDEPARTMENT_ROLLUP4,NDBER</t>
  </si>
  <si>
    <t>%,FACCOUNT,TACCOUNT_ROLLUP3,NTESTING_SERVICES,FDEPTID,TDEPARTMENT_ROLLUP4,NTESTING_SERVICES</t>
  </si>
  <si>
    <t>%,FACCOUNT,TACCOUNT_ROLLUP3,NMEDIA_PRODUCTIONS,FDEPTID,TDEPARTMENT_ROLLUP4,NINSTIT_MEDIA_&amp;_TECH</t>
  </si>
  <si>
    <t>%,FACCOUNT,TACCOUNT_ROLLUP3,NLIBRARY</t>
  </si>
  <si>
    <t>%,FACCOUNT,TACCOUNT_ROLLUP3,NCTLGSALES</t>
  </si>
  <si>
    <t>%,FACCOUNT,TACCOUNT_ROLLUP3,NCHCKCHRGS</t>
  </si>
  <si>
    <t>%,FACCOUNT,TACCOUNT_ROLLUP3,NCLASS_SCHEDULE</t>
  </si>
  <si>
    <t>%,FACCOUNT,TACCOUNT_ROLLUP3,NLAKEFRONT_ARENA_OTHE</t>
  </si>
  <si>
    <t>%,FACCOUNT,TACCOUNT_ROLLUP3,NPRKNGFINES</t>
  </si>
  <si>
    <t>%,FACCOUNT,TACCOUNT_ROLLUP3,NPRKNLNCOLL</t>
  </si>
  <si>
    <t>%,FACCOUNT,TACCOUNT_ROLLUP3,NADMNALLW</t>
  </si>
  <si>
    <t>%,FACCOUNT,TACCOUNT_ROLLUP3,NEMBA_ADMN</t>
  </si>
  <si>
    <t>Career placement and cooperative education</t>
  </si>
  <si>
    <t>Lakefront arena - concessions</t>
  </si>
  <si>
    <t>Lakefront arena - other</t>
  </si>
  <si>
    <t>EMBA-administrative costs recovered</t>
  </si>
  <si>
    <t>Veterans Administration-administrative allowance</t>
  </si>
  <si>
    <t xml:space="preserve">Governmental appropriations - state government </t>
  </si>
  <si>
    <t>%,FACCOUNT,TACCOUNT_ROLLUP3,NADMISSIONS_TICKET_SL,FDEPTID,TDEPARTMENT_ROLLUP4,NHRT</t>
  </si>
  <si>
    <t>%,FACCOUNT,TACCOUNT_ROLLUP3,NADMISSIONS_TICKET_SL,FDEPTID,TDEPARTMENT_ROLLUP4,NLIBERAL_ARTS,FPROJECT_ID,VDRAMA1</t>
  </si>
  <si>
    <t>%,FDEPTID,TDEPARTMENT_ROLLUP4,NMUSIC,FACCOUNT,TACCOUNT_ROLLUP3,NADMISSIONS_TICKET_SL</t>
  </si>
  <si>
    <t>%,FDEPTID,TDEPARTMENT_ROLLUP4,NSUMMER_SESSIONS,FACCOUNT,TACCOUNT_ROLLUP3,NADMISSIONS_TICKET_SL</t>
  </si>
  <si>
    <t>%,FDEPTID,TDEPARTMENT_ROLLUP4,NCAREER_PLACE_COOP_ED,FACCOUNT,TACCOUNT_ROLLUP3,NMISCELLANEOUS_GENL</t>
  </si>
  <si>
    <t>%,FACCOUNT,TACCOUNT_ROLLUP3,NCOMMISSIONS_TELEPHON</t>
  </si>
  <si>
    <t>%,FDEPTID,TDEPARTMENT_ROLLUP4,NARENA_EVENTS,FACCOUNT,TACCOUNT_ROLLUP3,NEQUIPMENT_RENTALS</t>
  </si>
  <si>
    <t>%,FDEPTID,TDEPARTMENT_ROLLUP4,NKIEFER_ARENA,FACCOUNT,TACCOUNT_ROLLUP3,NMISCELLANEOUS_GENL,FPROGRAM_CODE,V20000</t>
  </si>
  <si>
    <t>%,FACCOUNT,TACCOUNT_ROLLUP3,NLEASE_RENTALS_MISC</t>
  </si>
  <si>
    <t>%,FACCOUNT,TACCOUNT_ROLLUP3,NTECHNICAL_SVS_REVENU</t>
  </si>
  <si>
    <t>%,FACCOUNT,TACCOUNT_ROLLUP3,NSTUDENT_ORIENTATION</t>
  </si>
  <si>
    <t>Lakefront arena - building rentals</t>
  </si>
  <si>
    <t xml:space="preserve">    Total revenues</t>
  </si>
  <si>
    <t>Recreation and intramural sports</t>
  </si>
  <si>
    <t>%,FACCOUNT,TACCOUNT_ROLLUP3,NRENTALS_POST_OFFICE</t>
  </si>
  <si>
    <t>%,FACCOUNT,TACCOUNT_ROLLUP3,NRENTAL_US_POSTAL_SVS</t>
  </si>
  <si>
    <t>%,FACCOUNT,TACCOUNT_ROLLUP3,NROOFTOP_LEASES</t>
  </si>
  <si>
    <t>%,FACCOUNT,TACCOUNT_ROLLUP3,NFEDGRNT&amp;CONT,NALL_GRANTS_CONTRACTS,FFUND_CODE,V115XX</t>
  </si>
  <si>
    <t>%,FACCOUNT,TACCOUNT_ROLLUP3,NSTATEGRNT&amp;CONT,NALL_GRANTS_CONTRACTS,FFUND_CODE,V120XX</t>
  </si>
  <si>
    <t>%,FACCOUNT,TACCOUNT_ROLLUP3,NLOCALGRNT&amp;CONT,NALL_GRANTS_CONTRACTS,FFUND_CODE,V125XX</t>
  </si>
  <si>
    <t xml:space="preserve">Student tuition and fees - </t>
  </si>
  <si>
    <t xml:space="preserve">  Total student tuition and fees</t>
  </si>
  <si>
    <t xml:space="preserve">  Total governmental appropriations</t>
  </si>
  <si>
    <t xml:space="preserve">  Total government grants and contracts</t>
  </si>
  <si>
    <t xml:space="preserve"> Educational support services</t>
  </si>
  <si>
    <t xml:space="preserve"> Testing services</t>
  </si>
  <si>
    <t xml:space="preserve"> Media productions</t>
  </si>
  <si>
    <t xml:space="preserve">  Workshop theatre</t>
  </si>
  <si>
    <t xml:space="preserve">  Music</t>
  </si>
  <si>
    <t xml:space="preserve">  Summer stock theatre</t>
  </si>
  <si>
    <t>Library</t>
  </si>
  <si>
    <t xml:space="preserve">  Total sales and services of educational departments</t>
  </si>
  <si>
    <t>Catalog sales</t>
  </si>
  <si>
    <t>Check cashing and returned check charges</t>
  </si>
  <si>
    <t>Commissions - telephones</t>
  </si>
  <si>
    <t>Lease rentals  - miscellaneous</t>
  </si>
  <si>
    <t>Miscellaneous</t>
  </si>
  <si>
    <t>Parking fines</t>
  </si>
  <si>
    <t>Rentals - post office boxes</t>
  </si>
  <si>
    <t>Rental - U.S. Post Office</t>
  </si>
  <si>
    <t>Rooftop leases</t>
  </si>
  <si>
    <t>Student orientation program</t>
  </si>
  <si>
    <t>%,FDEPTID,TDEPARTMENT_ROLLUP4,NINSTIT_MEDIA_&amp;_TECH,FACCOUNT,TACCOUNT_ROLLUP3,NEQUIPMENT_RENTALS</t>
  </si>
  <si>
    <t>%,FACCOUNT,TACCOUNT_ROLLUP3,NCONCESSIONS,NLAKEFRONT_ARENA_CONC,FDEPTID,TDEPARTMENT_ROLLUP4,NARENA_AQUATICS,NARENA_CONCESSIONS</t>
  </si>
  <si>
    <t>%,FACCOUNT,TACCOUNT_ROLLUP3,NMISC_GNRL,FDEPTID,TDEPARTMENT_ROLLUP4,NOTHER_SUPPORT_ADMIN</t>
  </si>
  <si>
    <t>%,FACCOUNT,TACCOUNT_ROLLUP3,NFACILITIES_USES,FDEPTID,TDEPARTMENT_ROLLUP4,NKIEFER_ARENA,NARENA_EVENTS</t>
  </si>
  <si>
    <t>%,FACCOUNT,TACCOUNT_ROLLUP3,NCLEARING</t>
  </si>
  <si>
    <t>Clearing accounts</t>
  </si>
  <si>
    <t>%,FFUND_CODE,V110XX,V112XX</t>
  </si>
  <si>
    <t>%,FFUND_CODE,V115XX</t>
  </si>
  <si>
    <t>%,FFUND_CODE,V120XX</t>
  </si>
  <si>
    <t>%,FFUND_CODE,V125XX</t>
  </si>
  <si>
    <t>%,FFUND_CODE,V135XX</t>
  </si>
  <si>
    <t>%,FFUND_CODE,TFUND_TREE,NAUXILIARY</t>
  </si>
  <si>
    <t>Revenues</t>
  </si>
  <si>
    <t>Investments</t>
  </si>
  <si>
    <t>Exp/Trnsfrs</t>
  </si>
  <si>
    <t>FUND_CODE V110XX,V112XX</t>
  </si>
  <si>
    <t>FUND_CODE V120XX</t>
  </si>
  <si>
    <t>FUND_CODE V115XX</t>
  </si>
  <si>
    <t>AUXILIARY FUND_CODE</t>
  </si>
  <si>
    <t>FUND_CODE V125XX</t>
  </si>
  <si>
    <t>FUND_CODE V130XX</t>
  </si>
  <si>
    <t>FUND_CODE V135XX</t>
  </si>
  <si>
    <t>%,LACTUALS,SALLYEAR,FACCOUNT,TACCOUNT_ROLLUP3,NEXPENDITURES,NTRANSFERS</t>
  </si>
  <si>
    <t>%,LACTUALS,SALLYEAR</t>
  </si>
  <si>
    <t>%,LACTUALS,SALLYEAR,R,FACCOUNT,TACCOUNT_ROLLUP3,NREVENUES,FFUND_CODE,TFUND_TREE,NUNRESTRICTED_FUNDS</t>
  </si>
  <si>
    <t>%,LACTUALS,SALLYEAR,R,FACCOUNT,TACCOUNT_ROLLUP3,NREVENUES</t>
  </si>
  <si>
    <t>%,LACTUALS,SALLYEAR,R,FACCOUNT,TACCOUNT_ROLLUP3,NINVESTINCOME</t>
  </si>
  <si>
    <t>Recovery of indirect costs</t>
  </si>
  <si>
    <t>%,FFUND_CODE,V110XX,V112XX,V115XX,V120XX,V125XX,V130XX,V140XX,V142XX</t>
  </si>
  <si>
    <t xml:space="preserve"> Business and economic research</t>
  </si>
  <si>
    <t xml:space="preserve"> Hotel, restaurant, and tourism</t>
  </si>
  <si>
    <t xml:space="preserve">Liberal arts - </t>
  </si>
  <si>
    <t>FUND_CODE V110XX,V112XX,V115XX,V120XX,V125XX,V130XX,V140XX,V142XX</t>
  </si>
  <si>
    <t>Indirect Cost</t>
  </si>
  <si>
    <t>%,LACTUALS,SALLYEAR,FACCOUNT,TACCOUNT_ROLLUP3,NINDIRECTCOSTRECOV</t>
  </si>
  <si>
    <t>FUND_CODE V142XX</t>
  </si>
  <si>
    <t>%,FACCOUNT,TACCOUNT_ROLLUP3,NRIS,NCONCESSIONS,NFACILITIES_USES,NMISC_GNRL,NADMISSIONS_TICKET_SL,FDEPTID,TDEPARTMENT_ROLLUP4,NRIS</t>
  </si>
  <si>
    <t>Gifts</t>
  </si>
  <si>
    <t>%,FACCOUNT,TACCOUNT_ROLLUP3,NALL_GRANTS_CONTRACTS,FFUND_CODE,V130XX,FPROJECT_ID,TROLLUP_GRANT_PROJT,NPRIVATE</t>
  </si>
  <si>
    <t>%,FFUND_CODE,TFUND_TREE,NUNRESTRICTED_FUNDS</t>
  </si>
  <si>
    <t>Recovered IC</t>
  </si>
  <si>
    <t>%,LACTUALS,SALLYEAR,R,FACCOUNT,TACCOUNT_ROLLUP3,NRECOVINDIRCOST</t>
  </si>
  <si>
    <t>UNRESTRICTED</t>
  </si>
  <si>
    <t>Private grants and contracts</t>
  </si>
  <si>
    <t>FUND_CODE V131XX</t>
  </si>
  <si>
    <t>%,FFUND_CODE,V130XX</t>
  </si>
  <si>
    <t>%,FFUND_CODE,V131XX</t>
  </si>
  <si>
    <t>%,FACCOUNT,TACCOUNT_ROLLUP3,NALL_GRANTS_CONTRACTS,FFUND_CODE,V131XX,FPROJECT_ID,TROLLUP_GRANT_PROJT,NGIFTS</t>
  </si>
  <si>
    <t>%,FFUND_CODE,V142XX,V140XX</t>
  </si>
  <si>
    <t>%,LACTUALS,SALLYEAR,FACCOUNT,TACCOUNT_ROLLUP3,NEXPENDITURES</t>
  </si>
  <si>
    <t>Expenditures</t>
  </si>
  <si>
    <t>Rentals - facilities and fields</t>
  </si>
  <si>
    <t>%,FACCOUNT,TACCOUNT_ROLLUP3,NFACILITIES_USES,NRIS,FDEPTID,TDEPARTMENT_ROLLUP4,NHP_&amp;_HP</t>
  </si>
  <si>
    <t>On campus residence network</t>
  </si>
  <si>
    <t>%,FACCOUNT,TACCOUNT_ROLLUP3,NMISC,FDEPTID,TDEPARTMENT_ROLLUP4,NGENERAL_ADMINISTRATI</t>
  </si>
  <si>
    <t>%,FACCOUNT,TACCOUNT_ROLLUP3,NUNIVFEES</t>
  </si>
  <si>
    <t>ANALYSIS C-1-2003</t>
  </si>
  <si>
    <t>ANL_C1</t>
  </si>
  <si>
    <t>ANALYSIS C-1</t>
  </si>
  <si>
    <t>Sales and services of auxiliary enterprises</t>
  </si>
  <si>
    <t>Class schedules</t>
  </si>
  <si>
    <t xml:space="preserve"> AT&amp;T Center</t>
  </si>
  <si>
    <t>Conference services</t>
  </si>
  <si>
    <t>Lindy Boggs conference center</t>
  </si>
  <si>
    <t>Chemistry</t>
  </si>
  <si>
    <t xml:space="preserve">  UNO Press Sales</t>
  </si>
  <si>
    <t>Lakefront arena - Misc.</t>
  </si>
  <si>
    <t>Miscellaneous - Cerm</t>
  </si>
  <si>
    <t>Printing Replacement IDs</t>
  </si>
  <si>
    <t>RIS Club Football/Summer Camp</t>
  </si>
  <si>
    <t>Rentals - General Facilities</t>
  </si>
  <si>
    <t>Rental - Rooms</t>
  </si>
  <si>
    <t>Rental - Equipment</t>
  </si>
  <si>
    <t>EMBA-PR</t>
  </si>
  <si>
    <t>Auxiliary</t>
  </si>
  <si>
    <t xml:space="preserve"> Training resource assistive technology center</t>
  </si>
  <si>
    <t xml:space="preserve">  Film, theater, and communications</t>
  </si>
  <si>
    <t>UNIVERSITY OF NEW ORLEANS</t>
  </si>
  <si>
    <t>For the Year Ended June 30,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</si>
</sst>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mmmm\ d\,\ yyyy"/>
    <numFmt numFmtId="171" formatCode="yyyy"/>
    <numFmt numFmtId="172" formatCode="#,##0.00_);#,##0.00_);\-"/>
    <numFmt numFmtId="173" formatCode="[Red]\(#,##0\);#,##0_);\-"/>
    <numFmt numFmtId="174" formatCode="@&quot; . . . . . . . . . . . . . . . . . . . . . . . . . . . . . . . . . . . . . . . . . . . . . . . . . . . . . . . . . . . . . .&quot;"/>
    <numFmt numFmtId="175" formatCode="#,##0_);#,##0_);\-_)"/>
    <numFmt numFmtId="176" formatCode="#,##0_);#,##0_);\-\-_)"/>
    <numFmt numFmtId="177" formatCode="#,##0_);[Red]\(#,##0\);\-\-_)"/>
    <numFmt numFmtId="178" formatCode="m/d/yy\ h:mm\ AM/PM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8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169" fontId="1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horizontal="left"/>
    </xf>
    <xf numFmtId="174" fontId="4" fillId="0" borderId="0" xfId="0" applyNumberFormat="1" applyFont="1" applyFill="1" applyBorder="1" applyAlignment="1">
      <alignment horizontal="center" wrapText="1"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2" fontId="4" fillId="0" borderId="13" xfId="0" applyNumberFormat="1" applyFont="1" applyFill="1" applyBorder="1" applyAlignment="1">
      <alignment horizontal="right" wrapText="1"/>
    </xf>
    <xf numFmtId="172" fontId="4" fillId="0" borderId="13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174" fontId="4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7" fontId="4" fillId="33" borderId="0" xfId="0" applyNumberFormat="1" applyFont="1" applyFill="1" applyAlignment="1">
      <alignment/>
    </xf>
    <xf numFmtId="174" fontId="4" fillId="33" borderId="0" xfId="0" applyNumberFormat="1" applyFont="1" applyFill="1" applyBorder="1" applyAlignment="1">
      <alignment/>
    </xf>
    <xf numFmtId="177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2" fontId="4" fillId="33" borderId="12" xfId="0" applyNumberFormat="1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3" fontId="40" fillId="0" borderId="0" xfId="0" applyNumberFormat="1" applyFont="1" applyFill="1" applyBorder="1" applyAlignment="1">
      <alignment horizontal="center"/>
    </xf>
    <xf numFmtId="173" fontId="40" fillId="0" borderId="21" xfId="0" applyNumberFormat="1" applyFont="1" applyFill="1" applyBorder="1" applyAlignment="1">
      <alignment horizontal="center"/>
    </xf>
    <xf numFmtId="177" fontId="40" fillId="0" borderId="0" xfId="0" applyNumberFormat="1" applyFont="1" applyFill="1" applyBorder="1" applyAlignment="1">
      <alignment horizontal="center"/>
    </xf>
    <xf numFmtId="177" fontId="40" fillId="0" borderId="2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171450</xdr:rowOff>
    </xdr:from>
    <xdr:to>
      <xdr:col>4</xdr:col>
      <xdr:colOff>742950</xdr:colOff>
      <xdr:row>5</xdr:row>
      <xdr:rowOff>57150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2590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1"/>
  <sheetViews>
    <sheetView tabSelected="1" zoomScalePageLayoutView="0" workbookViewId="0" topLeftCell="B1">
      <selection activeCell="H2" sqref="H2:Q5"/>
    </sheetView>
  </sheetViews>
  <sheetFormatPr defaultColWidth="15.7109375" defaultRowHeight="12.75"/>
  <cols>
    <col min="1" max="1" width="54.7109375" style="1" hidden="1" customWidth="1"/>
    <col min="2" max="2" width="1.7109375" style="1" customWidth="1"/>
    <col min="3" max="3" width="1.7109375" style="17" customWidth="1"/>
    <col min="4" max="4" width="30.7109375" style="12" customWidth="1"/>
    <col min="5" max="5" width="21.57421875" style="1" customWidth="1"/>
    <col min="6" max="7" width="1.7109375" style="2" customWidth="1"/>
    <col min="8" max="8" width="15.7109375" style="22" customWidth="1"/>
    <col min="9" max="10" width="1.7109375" style="2" customWidth="1"/>
    <col min="11" max="11" width="15.7109375" style="22" customWidth="1"/>
    <col min="12" max="13" width="1.7109375" style="2" customWidth="1"/>
    <col min="14" max="14" width="16.140625" style="2" customWidth="1"/>
    <col min="15" max="16" width="1.7109375" style="2" customWidth="1"/>
    <col min="17" max="17" width="16.140625" style="22" customWidth="1"/>
    <col min="18" max="18" width="1.7109375" style="2" hidden="1" customWidth="1"/>
    <col min="19" max="19" width="15.7109375" style="22" hidden="1" customWidth="1"/>
    <col min="20" max="20" width="2.57421875" style="2" customWidth="1"/>
    <col min="21" max="21" width="1.7109375" style="2" hidden="1" customWidth="1"/>
    <col min="22" max="22" width="15.7109375" style="22" hidden="1" customWidth="1"/>
    <col min="23" max="24" width="1.7109375" style="2" hidden="1" customWidth="1"/>
    <col min="25" max="25" width="15.7109375" style="22" hidden="1" customWidth="1"/>
    <col min="26" max="27" width="15.7109375" style="29" hidden="1" customWidth="1"/>
    <col min="28" max="31" width="15.7109375" style="22" hidden="1" customWidth="1"/>
    <col min="32" max="32" width="17.00390625" style="1" hidden="1" customWidth="1"/>
    <col min="33" max="33" width="15.7109375" style="1" hidden="1" customWidth="1"/>
    <col min="34" max="35" width="15.7109375" style="1" customWidth="1"/>
    <col min="36" max="16384" width="15.7109375" style="1" customWidth="1"/>
  </cols>
  <sheetData>
    <row r="1" spans="1:31" ht="6" customHeight="1">
      <c r="A1" s="1" t="s">
        <v>114</v>
      </c>
      <c r="B1" s="48"/>
      <c r="C1" s="49"/>
      <c r="D1" s="50"/>
      <c r="E1" s="51"/>
      <c r="F1" s="51"/>
      <c r="G1" s="51"/>
      <c r="H1" s="52"/>
      <c r="I1" s="51"/>
      <c r="J1" s="51"/>
      <c r="K1" s="52"/>
      <c r="L1" s="51"/>
      <c r="M1" s="51"/>
      <c r="N1" s="51"/>
      <c r="O1" s="51"/>
      <c r="P1" s="51"/>
      <c r="Q1" s="53"/>
      <c r="S1" s="22" t="s">
        <v>2</v>
      </c>
      <c r="V1" s="22" t="s">
        <v>115</v>
      </c>
      <c r="Y1" s="24"/>
      <c r="Z1" s="28" t="s">
        <v>113</v>
      </c>
      <c r="AA1" s="28" t="s">
        <v>140</v>
      </c>
      <c r="AB1" s="24" t="s">
        <v>116</v>
      </c>
      <c r="AC1" s="24" t="s">
        <v>117</v>
      </c>
      <c r="AD1" s="24" t="s">
        <v>125</v>
      </c>
      <c r="AE1" s="24" t="s">
        <v>132</v>
      </c>
    </row>
    <row r="2" spans="2:31" ht="14.25">
      <c r="B2" s="54"/>
      <c r="C2" s="19"/>
      <c r="D2" s="55"/>
      <c r="E2" s="2"/>
      <c r="H2" s="64" t="s">
        <v>149</v>
      </c>
      <c r="I2" s="64"/>
      <c r="J2" s="64"/>
      <c r="K2" s="64"/>
      <c r="L2" s="64"/>
      <c r="M2" s="64"/>
      <c r="N2" s="64"/>
      <c r="O2" s="64"/>
      <c r="P2" s="64"/>
      <c r="Q2" s="65"/>
      <c r="Y2" s="27"/>
      <c r="AB2" s="27"/>
      <c r="AC2" s="27"/>
      <c r="AD2" s="27"/>
      <c r="AE2" s="27"/>
    </row>
    <row r="3" spans="2:32" ht="21" customHeight="1">
      <c r="B3" s="54"/>
      <c r="C3" s="19"/>
      <c r="D3" s="16"/>
      <c r="E3" s="56"/>
      <c r="F3" s="56"/>
      <c r="G3" s="56"/>
      <c r="H3" s="62" t="s">
        <v>168</v>
      </c>
      <c r="I3" s="62"/>
      <c r="J3" s="62"/>
      <c r="K3" s="62"/>
      <c r="L3" s="62"/>
      <c r="M3" s="62"/>
      <c r="N3" s="62"/>
      <c r="O3" s="62"/>
      <c r="P3" s="62"/>
      <c r="Q3" s="63"/>
      <c r="AF3" s="1">
        <v>39263</v>
      </c>
    </row>
    <row r="4" spans="2:32" ht="14.25">
      <c r="B4" s="54"/>
      <c r="C4" s="19"/>
      <c r="D4" s="16"/>
      <c r="E4" s="56"/>
      <c r="F4" s="56"/>
      <c r="G4" s="56"/>
      <c r="H4" s="62" t="s">
        <v>24</v>
      </c>
      <c r="I4" s="62"/>
      <c r="J4" s="62"/>
      <c r="K4" s="62"/>
      <c r="L4" s="62"/>
      <c r="M4" s="62"/>
      <c r="N4" s="62"/>
      <c r="O4" s="62"/>
      <c r="P4" s="62"/>
      <c r="Q4" s="63"/>
      <c r="AF4" s="1" t="s">
        <v>147</v>
      </c>
    </row>
    <row r="5" spans="2:32" ht="14.25">
      <c r="B5" s="54"/>
      <c r="C5" s="19"/>
      <c r="D5" s="16"/>
      <c r="E5" s="56"/>
      <c r="F5" s="56"/>
      <c r="G5" s="56"/>
      <c r="H5" s="62" t="s">
        <v>169</v>
      </c>
      <c r="I5" s="62"/>
      <c r="J5" s="62"/>
      <c r="K5" s="62"/>
      <c r="L5" s="62"/>
      <c r="M5" s="62"/>
      <c r="N5" s="62"/>
      <c r="O5" s="62"/>
      <c r="P5" s="62"/>
      <c r="Q5" s="63"/>
      <c r="AF5" s="1" t="s">
        <v>148</v>
      </c>
    </row>
    <row r="6" spans="2:32" ht="12" customHeight="1" thickBot="1">
      <c r="B6" s="57"/>
      <c r="C6" s="58"/>
      <c r="D6" s="58"/>
      <c r="E6" s="59"/>
      <c r="F6" s="59"/>
      <c r="G6" s="59"/>
      <c r="H6" s="60"/>
      <c r="I6" s="59"/>
      <c r="J6" s="59"/>
      <c r="K6" s="60"/>
      <c r="L6" s="59"/>
      <c r="M6" s="59"/>
      <c r="N6" s="59"/>
      <c r="O6" s="59"/>
      <c r="P6" s="59"/>
      <c r="Q6" s="61"/>
      <c r="AF6" s="3">
        <f>DATE(YEAR(AF3)-1,MONTH(AF3)+1,1)</f>
        <v>38899</v>
      </c>
    </row>
    <row r="7" spans="4:32" ht="14.25">
      <c r="D7" s="17" t="s">
        <v>1</v>
      </c>
      <c r="K7" s="22" t="s">
        <v>1</v>
      </c>
      <c r="V7" s="22" t="s">
        <v>1</v>
      </c>
      <c r="AF7" s="3">
        <v>2007</v>
      </c>
    </row>
    <row r="8" spans="3:31" s="4" customFormat="1" ht="14.25" customHeight="1">
      <c r="C8" s="20"/>
      <c r="D8" s="14"/>
      <c r="E8" s="6"/>
      <c r="F8" s="6"/>
      <c r="G8" s="30"/>
      <c r="H8" s="23" t="s">
        <v>3</v>
      </c>
      <c r="I8" s="5"/>
      <c r="J8" s="31"/>
      <c r="K8" s="23" t="s">
        <v>14</v>
      </c>
      <c r="L8" s="5"/>
      <c r="M8" s="5"/>
      <c r="N8" s="23" t="s">
        <v>165</v>
      </c>
      <c r="O8" s="5"/>
      <c r="P8" s="31"/>
      <c r="Q8" s="23" t="s">
        <v>15</v>
      </c>
      <c r="R8" s="6"/>
      <c r="S8" s="23" t="s">
        <v>3</v>
      </c>
      <c r="T8" s="5"/>
      <c r="U8" s="5"/>
      <c r="V8" s="23" t="s">
        <v>14</v>
      </c>
      <c r="W8" s="5"/>
      <c r="X8" s="5"/>
      <c r="Y8" s="23" t="s">
        <v>15</v>
      </c>
      <c r="Z8" s="23" t="s">
        <v>105</v>
      </c>
      <c r="AA8" s="23" t="s">
        <v>141</v>
      </c>
      <c r="AB8" s="23" t="s">
        <v>103</v>
      </c>
      <c r="AC8" s="23" t="s">
        <v>104</v>
      </c>
      <c r="AD8" s="23" t="s">
        <v>124</v>
      </c>
      <c r="AE8" s="23" t="s">
        <v>131</v>
      </c>
    </row>
    <row r="9" spans="1:23" ht="14.25">
      <c r="A9" s="1" t="s">
        <v>0</v>
      </c>
      <c r="B9" s="33" t="s">
        <v>6</v>
      </c>
      <c r="C9" s="34"/>
      <c r="D9" s="35"/>
      <c r="E9" s="36"/>
      <c r="F9" s="37" t="s">
        <v>1</v>
      </c>
      <c r="G9" s="37"/>
      <c r="H9" s="38"/>
      <c r="I9" s="37" t="s">
        <v>1</v>
      </c>
      <c r="J9" s="37"/>
      <c r="K9" s="38"/>
      <c r="L9" s="37" t="s">
        <v>1</v>
      </c>
      <c r="M9" s="37"/>
      <c r="N9" s="38"/>
      <c r="O9" s="37" t="s">
        <v>1</v>
      </c>
      <c r="P9" s="37"/>
      <c r="Q9" s="38"/>
      <c r="T9" s="2" t="s">
        <v>1</v>
      </c>
      <c r="W9" s="2" t="s">
        <v>1</v>
      </c>
    </row>
    <row r="10" spans="3:23" ht="14.25">
      <c r="C10" s="9" t="s">
        <v>69</v>
      </c>
      <c r="F10" s="2" t="s">
        <v>1</v>
      </c>
      <c r="I10" s="2" t="s">
        <v>1</v>
      </c>
      <c r="L10" s="2" t="s">
        <v>1</v>
      </c>
      <c r="N10" s="22"/>
      <c r="O10" s="2" t="s">
        <v>1</v>
      </c>
      <c r="T10" s="2" t="s">
        <v>1</v>
      </c>
      <c r="W10" s="2" t="s">
        <v>1</v>
      </c>
    </row>
    <row r="11" spans="1:31" s="2" customFormat="1" ht="14.25">
      <c r="A11" s="2" t="s">
        <v>146</v>
      </c>
      <c r="B11" s="37"/>
      <c r="C11" s="37"/>
      <c r="D11" s="39" t="s">
        <v>7</v>
      </c>
      <c r="E11" s="37"/>
      <c r="F11" s="37" t="s">
        <v>1</v>
      </c>
      <c r="G11" s="37" t="s">
        <v>13</v>
      </c>
      <c r="H11" s="40">
        <f>+K11+Q11+N11</f>
        <v>38454650</v>
      </c>
      <c r="I11" s="37" t="s">
        <v>1</v>
      </c>
      <c r="J11" s="37" t="s">
        <v>13</v>
      </c>
      <c r="K11" s="40">
        <v>32720394</v>
      </c>
      <c r="L11" s="37" t="s">
        <v>1</v>
      </c>
      <c r="M11" s="37" t="s">
        <v>13</v>
      </c>
      <c r="N11" s="40">
        <f>2062738+271495</f>
        <v>2334233</v>
      </c>
      <c r="O11" s="37" t="s">
        <v>1</v>
      </c>
      <c r="P11" s="37" t="s">
        <v>13</v>
      </c>
      <c r="Q11" s="40">
        <f>5734256-N11</f>
        <v>3400023</v>
      </c>
      <c r="R11" s="2" t="s">
        <v>13</v>
      </c>
      <c r="S11" s="24">
        <f>(V11+Y11)</f>
        <v>0</v>
      </c>
      <c r="T11" s="2" t="s">
        <v>1</v>
      </c>
      <c r="U11" s="2" t="s">
        <v>13</v>
      </c>
      <c r="V11" s="24"/>
      <c r="Y11" s="24"/>
      <c r="Z11" s="28"/>
      <c r="AA11" s="28"/>
      <c r="AB11" s="24"/>
      <c r="AC11" s="24"/>
      <c r="AD11" s="24"/>
      <c r="AE11" s="24"/>
    </row>
    <row r="12" spans="1:31" s="2" customFormat="1" ht="14.25">
      <c r="A12" s="2" t="s">
        <v>25</v>
      </c>
      <c r="D12" s="15" t="s">
        <v>8</v>
      </c>
      <c r="F12" s="2" t="s">
        <v>1</v>
      </c>
      <c r="H12" s="24">
        <f>+K12+Q12</f>
        <v>7427688</v>
      </c>
      <c r="I12" s="2" t="s">
        <v>1</v>
      </c>
      <c r="K12" s="24">
        <v>7427688</v>
      </c>
      <c r="L12" s="2" t="s">
        <v>1</v>
      </c>
      <c r="N12" s="24"/>
      <c r="O12" s="2" t="s">
        <v>1</v>
      </c>
      <c r="Q12" s="24">
        <f>ROUND(Y12,round_as_displayed)</f>
        <v>0</v>
      </c>
      <c r="S12" s="24">
        <f>(V12+Y12)</f>
        <v>0</v>
      </c>
      <c r="T12" s="2" t="s">
        <v>1</v>
      </c>
      <c r="V12" s="24"/>
      <c r="Y12" s="24"/>
      <c r="Z12" s="28"/>
      <c r="AA12" s="28"/>
      <c r="AB12" s="24"/>
      <c r="AC12" s="24"/>
      <c r="AD12" s="24"/>
      <c r="AE12" s="24"/>
    </row>
    <row r="13" spans="1:31" s="2" customFormat="1" ht="14.25">
      <c r="A13" s="2" t="s">
        <v>29</v>
      </c>
      <c r="B13" s="37"/>
      <c r="C13" s="37"/>
      <c r="D13" s="39" t="s">
        <v>5</v>
      </c>
      <c r="E13" s="37"/>
      <c r="F13" s="37" t="s">
        <v>1</v>
      </c>
      <c r="G13" s="37"/>
      <c r="H13" s="40">
        <f>+K13+Q13</f>
        <v>16541420</v>
      </c>
      <c r="I13" s="37" t="s">
        <v>1</v>
      </c>
      <c r="J13" s="37"/>
      <c r="K13" s="40">
        <f>10074031-13671</f>
        <v>10060360</v>
      </c>
      <c r="L13" s="37" t="s">
        <v>1</v>
      </c>
      <c r="M13" s="37"/>
      <c r="N13" s="40"/>
      <c r="O13" s="37" t="s">
        <v>1</v>
      </c>
      <c r="P13" s="37"/>
      <c r="Q13" s="40">
        <f>9881083-Q11</f>
        <v>6481060</v>
      </c>
      <c r="S13" s="24">
        <f>(V13+Y13)</f>
        <v>0</v>
      </c>
      <c r="T13" s="2" t="s">
        <v>1</v>
      </c>
      <c r="V13" s="24"/>
      <c r="Y13" s="24"/>
      <c r="Z13" s="28"/>
      <c r="AA13" s="28"/>
      <c r="AB13" s="24"/>
      <c r="AC13" s="24"/>
      <c r="AD13" s="24"/>
      <c r="AE13" s="24"/>
    </row>
    <row r="14" spans="3:31" s="2" customFormat="1" ht="14.25">
      <c r="C14" s="19"/>
      <c r="D14" s="13" t="s">
        <v>70</v>
      </c>
      <c r="F14" s="2" t="s">
        <v>1</v>
      </c>
      <c r="G14" s="7"/>
      <c r="H14" s="25">
        <f>SUM(H11:H13)</f>
        <v>62423758</v>
      </c>
      <c r="I14" s="2" t="s">
        <v>1</v>
      </c>
      <c r="J14" s="7"/>
      <c r="K14" s="25">
        <f>SUM(K11:K13)</f>
        <v>50208442</v>
      </c>
      <c r="L14" s="2" t="s">
        <v>1</v>
      </c>
      <c r="M14" s="7"/>
      <c r="N14" s="25">
        <f>SUM(N11:N13)</f>
        <v>2334233</v>
      </c>
      <c r="O14" s="2" t="s">
        <v>1</v>
      </c>
      <c r="P14" s="7"/>
      <c r="Q14" s="25">
        <f>SUM(Q11:Q13)</f>
        <v>9881083</v>
      </c>
      <c r="R14" s="7"/>
      <c r="S14" s="25">
        <f>SUM(S11:S13)</f>
        <v>0</v>
      </c>
      <c r="T14" s="2" t="s">
        <v>1</v>
      </c>
      <c r="U14" s="7"/>
      <c r="V14" s="25"/>
      <c r="X14" s="7"/>
      <c r="Y14" s="25"/>
      <c r="Z14" s="28"/>
      <c r="AA14" s="28"/>
      <c r="AB14" s="24"/>
      <c r="AC14" s="24"/>
      <c r="AD14" s="24"/>
      <c r="AE14" s="24"/>
    </row>
    <row r="15" spans="2:31" s="2" customFormat="1" ht="14.25">
      <c r="B15" s="37"/>
      <c r="C15" s="41" t="s">
        <v>48</v>
      </c>
      <c r="D15" s="42"/>
      <c r="E15" s="37"/>
      <c r="F15" s="37" t="s">
        <v>1</v>
      </c>
      <c r="G15" s="37"/>
      <c r="H15" s="40"/>
      <c r="I15" s="37" t="s">
        <v>1</v>
      </c>
      <c r="J15" s="37"/>
      <c r="K15" s="40"/>
      <c r="L15" s="37" t="s">
        <v>1</v>
      </c>
      <c r="M15" s="37"/>
      <c r="N15" s="40"/>
      <c r="O15" s="37" t="s">
        <v>1</v>
      </c>
      <c r="P15" s="37"/>
      <c r="Q15" s="40"/>
      <c r="S15" s="24"/>
      <c r="T15" s="2" t="s">
        <v>1</v>
      </c>
      <c r="V15" s="24"/>
      <c r="Y15" s="24"/>
      <c r="Z15" s="28"/>
      <c r="AA15" s="28"/>
      <c r="AB15" s="24"/>
      <c r="AC15" s="24"/>
      <c r="AD15" s="24"/>
      <c r="AE15" s="24"/>
    </row>
    <row r="16" spans="1:31" s="2" customFormat="1" ht="14.25">
      <c r="A16" s="2" t="s">
        <v>26</v>
      </c>
      <c r="D16" s="15" t="s">
        <v>9</v>
      </c>
      <c r="F16" s="2" t="s">
        <v>1</v>
      </c>
      <c r="H16" s="24">
        <f>+K16+Q16</f>
        <v>56824953</v>
      </c>
      <c r="I16" s="2" t="s">
        <v>1</v>
      </c>
      <c r="K16" s="24">
        <v>56824953</v>
      </c>
      <c r="L16" s="2" t="s">
        <v>1</v>
      </c>
      <c r="N16" s="24"/>
      <c r="O16" s="2" t="s">
        <v>1</v>
      </c>
      <c r="Q16" s="24">
        <f>ROUND(Y16,round_as_displayed)</f>
        <v>0</v>
      </c>
      <c r="S16" s="24">
        <f>(V16+Y16)</f>
        <v>0</v>
      </c>
      <c r="T16" s="2" t="s">
        <v>1</v>
      </c>
      <c r="V16" s="24"/>
      <c r="Y16" s="24"/>
      <c r="Z16" s="28"/>
      <c r="AA16" s="28"/>
      <c r="AB16" s="24"/>
      <c r="AC16" s="24"/>
      <c r="AD16" s="24"/>
      <c r="AE16" s="24"/>
    </row>
    <row r="17" spans="1:31" s="2" customFormat="1" ht="14.25">
      <c r="A17" s="2" t="s">
        <v>30</v>
      </c>
      <c r="B17" s="37"/>
      <c r="C17" s="37"/>
      <c r="D17" s="39" t="s">
        <v>16</v>
      </c>
      <c r="E17" s="37"/>
      <c r="F17" s="37" t="s">
        <v>1</v>
      </c>
      <c r="G17" s="37"/>
      <c r="H17" s="40">
        <f>+K17+Q17</f>
        <v>2878424</v>
      </c>
      <c r="I17" s="37" t="s">
        <v>1</v>
      </c>
      <c r="J17" s="37"/>
      <c r="K17" s="40">
        <v>2878424</v>
      </c>
      <c r="L17" s="37" t="s">
        <v>1</v>
      </c>
      <c r="M17" s="37"/>
      <c r="N17" s="40"/>
      <c r="O17" s="37" t="s">
        <v>1</v>
      </c>
      <c r="P17" s="37"/>
      <c r="Q17" s="40">
        <f>ROUND(Y17,round_as_displayed)</f>
        <v>0</v>
      </c>
      <c r="S17" s="24">
        <f>(V17+Y17)</f>
        <v>0</v>
      </c>
      <c r="T17" s="2" t="s">
        <v>1</v>
      </c>
      <c r="V17" s="24"/>
      <c r="Y17" s="24"/>
      <c r="Z17" s="28"/>
      <c r="AA17" s="28"/>
      <c r="AB17" s="24"/>
      <c r="AC17" s="24"/>
      <c r="AD17" s="24"/>
      <c r="AE17" s="24"/>
    </row>
    <row r="18" spans="3:31" s="2" customFormat="1" ht="14.25">
      <c r="C18" s="19"/>
      <c r="D18" s="15" t="s">
        <v>71</v>
      </c>
      <c r="F18" s="2" t="s">
        <v>1</v>
      </c>
      <c r="G18" s="7"/>
      <c r="H18" s="25">
        <f>SUM(H16:H17)</f>
        <v>59703377</v>
      </c>
      <c r="I18" s="2" t="s">
        <v>1</v>
      </c>
      <c r="J18" s="7"/>
      <c r="K18" s="25">
        <f>SUM(K16:K17)</f>
        <v>59703377</v>
      </c>
      <c r="L18" s="2" t="s">
        <v>1</v>
      </c>
      <c r="M18" s="7"/>
      <c r="N18" s="25">
        <f>SUM(N16:N17)</f>
        <v>0</v>
      </c>
      <c r="O18" s="2" t="s">
        <v>1</v>
      </c>
      <c r="P18" s="7"/>
      <c r="Q18" s="25">
        <f>SUM(Q16:Q17)</f>
        <v>0</v>
      </c>
      <c r="R18" s="7"/>
      <c r="S18" s="25">
        <f>SUM(S16:S17)</f>
        <v>0</v>
      </c>
      <c r="T18" s="2" t="s">
        <v>1</v>
      </c>
      <c r="U18" s="7"/>
      <c r="V18" s="25"/>
      <c r="X18" s="7"/>
      <c r="Y18" s="25"/>
      <c r="Z18" s="28"/>
      <c r="AA18" s="28"/>
      <c r="AB18" s="24"/>
      <c r="AC18" s="24"/>
      <c r="AD18" s="24"/>
      <c r="AE18" s="24"/>
    </row>
    <row r="19" spans="2:31" s="2" customFormat="1" ht="14.25">
      <c r="B19" s="37"/>
      <c r="C19" s="43" t="s">
        <v>19</v>
      </c>
      <c r="D19" s="42"/>
      <c r="E19" s="37"/>
      <c r="F19" s="37" t="s">
        <v>1</v>
      </c>
      <c r="G19" s="37"/>
      <c r="H19" s="40"/>
      <c r="I19" s="37" t="s">
        <v>1</v>
      </c>
      <c r="J19" s="37"/>
      <c r="K19" s="40"/>
      <c r="L19" s="37" t="s">
        <v>1</v>
      </c>
      <c r="M19" s="37"/>
      <c r="N19" s="40"/>
      <c r="O19" s="37" t="s">
        <v>1</v>
      </c>
      <c r="P19" s="37"/>
      <c r="Q19" s="40"/>
      <c r="S19" s="24"/>
      <c r="T19" s="2" t="s">
        <v>1</v>
      </c>
      <c r="V19" s="24"/>
      <c r="Y19" s="24"/>
      <c r="Z19" s="28"/>
      <c r="AA19" s="28"/>
      <c r="AB19" s="24"/>
      <c r="AC19" s="24"/>
      <c r="AD19" s="24"/>
      <c r="AE19" s="24"/>
    </row>
    <row r="20" spans="1:31" s="2" customFormat="1" ht="14.25">
      <c r="A20" s="2" t="s">
        <v>66</v>
      </c>
      <c r="D20" s="15" t="s">
        <v>10</v>
      </c>
      <c r="F20" s="2" t="s">
        <v>1</v>
      </c>
      <c r="H20" s="24">
        <f>+K20+Q20</f>
        <v>29686000</v>
      </c>
      <c r="I20" s="2" t="s">
        <v>1</v>
      </c>
      <c r="K20" s="24">
        <f>ROUND(V20,round_as_displayed)</f>
        <v>0</v>
      </c>
      <c r="L20" s="2" t="s">
        <v>1</v>
      </c>
      <c r="N20" s="24">
        <f>ROUND(Y20,round_as_displayed)</f>
        <v>0</v>
      </c>
      <c r="O20" s="2" t="s">
        <v>1</v>
      </c>
      <c r="Q20" s="24">
        <v>29686000</v>
      </c>
      <c r="S20" s="24">
        <f>(V20+Y20)</f>
        <v>0</v>
      </c>
      <c r="T20" s="2" t="s">
        <v>1</v>
      </c>
      <c r="V20" s="24"/>
      <c r="Y20" s="24"/>
      <c r="Z20" s="28"/>
      <c r="AA20" s="28"/>
      <c r="AB20" s="24"/>
      <c r="AC20" s="24"/>
      <c r="AD20" s="24"/>
      <c r="AE20" s="24"/>
    </row>
    <row r="21" spans="1:31" s="2" customFormat="1" ht="14.25">
      <c r="A21" s="2" t="s">
        <v>67</v>
      </c>
      <c r="B21" s="37"/>
      <c r="C21" s="37"/>
      <c r="D21" s="39" t="s">
        <v>11</v>
      </c>
      <c r="E21" s="37"/>
      <c r="F21" s="37" t="s">
        <v>1</v>
      </c>
      <c r="G21" s="37"/>
      <c r="H21" s="40">
        <f>+K21+Q21</f>
        <v>19072057</v>
      </c>
      <c r="I21" s="37" t="s">
        <v>1</v>
      </c>
      <c r="J21" s="37"/>
      <c r="K21" s="40">
        <f>ROUND(V21,round_as_displayed)</f>
        <v>0</v>
      </c>
      <c r="L21" s="37" t="s">
        <v>1</v>
      </c>
      <c r="M21" s="37"/>
      <c r="N21" s="40">
        <f>ROUND(Y21,round_as_displayed)</f>
        <v>0</v>
      </c>
      <c r="O21" s="37" t="s">
        <v>1</v>
      </c>
      <c r="P21" s="37"/>
      <c r="Q21" s="40">
        <v>19072057</v>
      </c>
      <c r="S21" s="24">
        <f>(V21+Y21)</f>
        <v>0</v>
      </c>
      <c r="T21" s="2" t="s">
        <v>1</v>
      </c>
      <c r="V21" s="24"/>
      <c r="Y21" s="24"/>
      <c r="Z21" s="28"/>
      <c r="AA21" s="28"/>
      <c r="AB21" s="24"/>
      <c r="AC21" s="24"/>
      <c r="AD21" s="24"/>
      <c r="AE21" s="24"/>
    </row>
    <row r="22" spans="1:31" s="2" customFormat="1" ht="14.25">
      <c r="A22" s="2" t="s">
        <v>68</v>
      </c>
      <c r="D22" s="15" t="s">
        <v>12</v>
      </c>
      <c r="F22" s="2" t="s">
        <v>1</v>
      </c>
      <c r="H22" s="24">
        <f>+K22+Q22</f>
        <v>1014437</v>
      </c>
      <c r="I22" s="2" t="s">
        <v>1</v>
      </c>
      <c r="K22" s="24">
        <f>ROUND(V22,round_as_displayed)</f>
        <v>0</v>
      </c>
      <c r="L22" s="2" t="s">
        <v>1</v>
      </c>
      <c r="N22" s="24">
        <f>ROUND(Y22,round_as_displayed)</f>
        <v>0</v>
      </c>
      <c r="O22" s="2" t="s">
        <v>1</v>
      </c>
      <c r="Q22" s="24">
        <v>1014437</v>
      </c>
      <c r="S22" s="24">
        <f>(V22+Y22)</f>
        <v>0</v>
      </c>
      <c r="T22" s="2" t="s">
        <v>1</v>
      </c>
      <c r="V22" s="24"/>
      <c r="Y22" s="24"/>
      <c r="Z22" s="28"/>
      <c r="AA22" s="28"/>
      <c r="AB22" s="24"/>
      <c r="AC22" s="24"/>
      <c r="AD22" s="24"/>
      <c r="AE22" s="24"/>
    </row>
    <row r="23" spans="2:31" s="2" customFormat="1" ht="14.25">
      <c r="B23" s="37"/>
      <c r="C23" s="43"/>
      <c r="D23" s="42" t="s">
        <v>72</v>
      </c>
      <c r="E23" s="37"/>
      <c r="F23" s="37" t="s">
        <v>1</v>
      </c>
      <c r="G23" s="44"/>
      <c r="H23" s="45">
        <f>SUM(H20:H22)</f>
        <v>49772494</v>
      </c>
      <c r="I23" s="37" t="s">
        <v>1</v>
      </c>
      <c r="J23" s="44"/>
      <c r="K23" s="45">
        <f>SUM(K20:K22)</f>
        <v>0</v>
      </c>
      <c r="L23" s="37" t="s">
        <v>1</v>
      </c>
      <c r="M23" s="44"/>
      <c r="N23" s="45">
        <f>SUM(N20:N22)</f>
        <v>0</v>
      </c>
      <c r="O23" s="37" t="s">
        <v>1</v>
      </c>
      <c r="P23" s="44"/>
      <c r="Q23" s="45">
        <f>SUM(Q20:Q22)</f>
        <v>49772494</v>
      </c>
      <c r="R23" s="7"/>
      <c r="S23" s="25">
        <f>SUM(S20:S22)</f>
        <v>0</v>
      </c>
      <c r="T23" s="2" t="s">
        <v>1</v>
      </c>
      <c r="U23" s="7"/>
      <c r="V23" s="25"/>
      <c r="X23" s="7"/>
      <c r="Y23" s="25"/>
      <c r="Z23" s="28"/>
      <c r="AA23" s="28"/>
      <c r="AB23" s="24"/>
      <c r="AC23" s="24"/>
      <c r="AD23" s="24"/>
      <c r="AE23" s="24"/>
    </row>
    <row r="24" spans="1:31" s="2" customFormat="1" ht="14.25">
      <c r="A24" s="2" t="s">
        <v>129</v>
      </c>
      <c r="C24" s="15" t="s">
        <v>134</v>
      </c>
      <c r="F24" s="2" t="s">
        <v>1</v>
      </c>
      <c r="G24" s="10"/>
      <c r="H24" s="25">
        <f>+K24+Q24</f>
        <v>15374918</v>
      </c>
      <c r="I24" s="2" t="s">
        <v>1</v>
      </c>
      <c r="J24" s="10"/>
      <c r="K24" s="25">
        <f>ROUND(V24,round_as_displayed)</f>
        <v>0</v>
      </c>
      <c r="L24" s="2" t="s">
        <v>1</v>
      </c>
      <c r="M24" s="10"/>
      <c r="N24" s="25">
        <f>ROUND(Y24,round_as_displayed)</f>
        <v>0</v>
      </c>
      <c r="O24" s="2" t="s">
        <v>1</v>
      </c>
      <c r="P24" s="10"/>
      <c r="Q24" s="25">
        <f>15377432-2514</f>
        <v>15374918</v>
      </c>
      <c r="R24" s="10"/>
      <c r="S24" s="25">
        <f>(V24+Y24)</f>
        <v>0</v>
      </c>
      <c r="T24" s="2" t="s">
        <v>1</v>
      </c>
      <c r="U24" s="10"/>
      <c r="V24" s="25"/>
      <c r="X24" s="10"/>
      <c r="Y24" s="25"/>
      <c r="Z24" s="28"/>
      <c r="AA24" s="28"/>
      <c r="AB24" s="24"/>
      <c r="AC24" s="24"/>
      <c r="AD24" s="24"/>
      <c r="AE24" s="24"/>
    </row>
    <row r="25" spans="1:31" s="2" customFormat="1" ht="14.25">
      <c r="A25" s="2" t="s">
        <v>138</v>
      </c>
      <c r="B25" s="37"/>
      <c r="C25" s="39" t="s">
        <v>128</v>
      </c>
      <c r="D25" s="37"/>
      <c r="E25" s="37"/>
      <c r="F25" s="37" t="s">
        <v>1</v>
      </c>
      <c r="G25" s="46"/>
      <c r="H25" s="45">
        <f>+K25+Q25</f>
        <v>505097</v>
      </c>
      <c r="I25" s="37" t="s">
        <v>1</v>
      </c>
      <c r="J25" s="46"/>
      <c r="K25" s="45">
        <f>ROUND(V25,round_as_displayed)</f>
        <v>0</v>
      </c>
      <c r="L25" s="37" t="s">
        <v>1</v>
      </c>
      <c r="M25" s="46"/>
      <c r="N25" s="45">
        <f>ROUND(Y25,round_as_displayed)</f>
        <v>0</v>
      </c>
      <c r="O25" s="37" t="s">
        <v>1</v>
      </c>
      <c r="P25" s="46"/>
      <c r="Q25" s="45">
        <v>505097</v>
      </c>
      <c r="R25" s="10"/>
      <c r="S25" s="25">
        <f>(V25+Y25)</f>
        <v>0</v>
      </c>
      <c r="T25" s="2" t="s">
        <v>1</v>
      </c>
      <c r="U25" s="10"/>
      <c r="V25" s="25"/>
      <c r="X25" s="10"/>
      <c r="Y25" s="25"/>
      <c r="Z25" s="28"/>
      <c r="AA25" s="28"/>
      <c r="AB25" s="24"/>
      <c r="AC25" s="24"/>
      <c r="AD25" s="24"/>
      <c r="AE25" s="24"/>
    </row>
    <row r="26" spans="3:31" s="2" customFormat="1" ht="14.25">
      <c r="C26" s="18" t="s">
        <v>20</v>
      </c>
      <c r="F26" s="2" t="s">
        <v>1</v>
      </c>
      <c r="G26" s="10"/>
      <c r="H26" s="24"/>
      <c r="I26" s="2" t="s">
        <v>1</v>
      </c>
      <c r="J26" s="10"/>
      <c r="K26" s="24"/>
      <c r="L26" s="2" t="s">
        <v>1</v>
      </c>
      <c r="M26" s="10"/>
      <c r="N26" s="24"/>
      <c r="O26" s="2" t="s">
        <v>1</v>
      </c>
      <c r="P26" s="10"/>
      <c r="Q26" s="24"/>
      <c r="R26" s="10"/>
      <c r="S26" s="24"/>
      <c r="T26" s="2" t="s">
        <v>1</v>
      </c>
      <c r="U26" s="10"/>
      <c r="V26" s="24"/>
      <c r="X26" s="10"/>
      <c r="Y26" s="24"/>
      <c r="Z26" s="28"/>
      <c r="AA26" s="28"/>
      <c r="AB26" s="24"/>
      <c r="AC26" s="24"/>
      <c r="AD26" s="24"/>
      <c r="AE26" s="24"/>
    </row>
    <row r="27" spans="4:31" s="2" customFormat="1" ht="14.25" hidden="1">
      <c r="D27" s="18" t="s">
        <v>22</v>
      </c>
      <c r="H27" s="24"/>
      <c r="K27" s="24"/>
      <c r="N27" s="24"/>
      <c r="Q27" s="24"/>
      <c r="S27" s="24"/>
      <c r="V27" s="24"/>
      <c r="Y27" s="24"/>
      <c r="Z27" s="28"/>
      <c r="AA27" s="28"/>
      <c r="AB27" s="24"/>
      <c r="AC27" s="24"/>
      <c r="AD27" s="24"/>
      <c r="AE27" s="24"/>
    </row>
    <row r="28" spans="1:31" s="2" customFormat="1" ht="14.25" hidden="1">
      <c r="A28" s="2" t="s">
        <v>31</v>
      </c>
      <c r="C28" s="19"/>
      <c r="D28" s="15" t="s">
        <v>120</v>
      </c>
      <c r="F28" s="2" t="s">
        <v>1</v>
      </c>
      <c r="H28" s="24">
        <f>ROUND(S28,round_as_displayed)</f>
        <v>0</v>
      </c>
      <c r="I28" s="2" t="s">
        <v>1</v>
      </c>
      <c r="K28" s="24">
        <f>ROUND(V28,round_as_displayed)</f>
        <v>0</v>
      </c>
      <c r="L28" s="2" t="s">
        <v>1</v>
      </c>
      <c r="N28" s="24">
        <f>ROUND(Y28,round_as_displayed)</f>
        <v>0</v>
      </c>
      <c r="O28" s="2" t="s">
        <v>1</v>
      </c>
      <c r="Q28" s="24">
        <f>ROUND(Y28,round_as_displayed)</f>
        <v>0</v>
      </c>
      <c r="S28" s="24">
        <f>(V28+Y28)</f>
        <v>0</v>
      </c>
      <c r="V28" s="24"/>
      <c r="Y28" s="24"/>
      <c r="Z28" s="28"/>
      <c r="AA28" s="28"/>
      <c r="AB28" s="24"/>
      <c r="AC28" s="24"/>
      <c r="AD28" s="24"/>
      <c r="AE28" s="24"/>
    </row>
    <row r="29" spans="1:31" s="2" customFormat="1" ht="14.25" hidden="1">
      <c r="A29" s="2" t="s">
        <v>49</v>
      </c>
      <c r="C29" s="19"/>
      <c r="D29" s="15" t="s">
        <v>121</v>
      </c>
      <c r="F29" s="2" t="s">
        <v>1</v>
      </c>
      <c r="H29" s="24">
        <f aca="true" t="shared" si="0" ref="H29:H43">+K29+Q29</f>
        <v>0</v>
      </c>
      <c r="I29" s="2" t="s">
        <v>1</v>
      </c>
      <c r="K29" s="24">
        <v>0</v>
      </c>
      <c r="L29" s="2" t="s">
        <v>1</v>
      </c>
      <c r="N29" s="24">
        <v>0</v>
      </c>
      <c r="O29" s="2" t="s">
        <v>1</v>
      </c>
      <c r="Q29" s="24">
        <f>ROUND(Y29,round_as_displayed)</f>
        <v>0</v>
      </c>
      <c r="S29" s="24">
        <f>(V29+Y29)</f>
        <v>0</v>
      </c>
      <c r="V29" s="24"/>
      <c r="Y29" s="24"/>
      <c r="Z29" s="28"/>
      <c r="AA29" s="28"/>
      <c r="AB29" s="24"/>
      <c r="AC29" s="24"/>
      <c r="AD29" s="24"/>
      <c r="AE29" s="24"/>
    </row>
    <row r="30" spans="2:31" s="2" customFormat="1" ht="14.25">
      <c r="B30" s="37"/>
      <c r="C30" s="37"/>
      <c r="D30" s="41" t="s">
        <v>23</v>
      </c>
      <c r="E30" s="37"/>
      <c r="F30" s="37"/>
      <c r="G30" s="37"/>
      <c r="H30" s="40"/>
      <c r="I30" s="37"/>
      <c r="J30" s="37"/>
      <c r="K30" s="40"/>
      <c r="L30" s="37"/>
      <c r="M30" s="37"/>
      <c r="N30" s="40"/>
      <c r="O30" s="37"/>
      <c r="P30" s="37"/>
      <c r="Q30" s="40"/>
      <c r="S30" s="24"/>
      <c r="V30" s="24"/>
      <c r="Y30" s="24"/>
      <c r="Z30" s="28"/>
      <c r="AA30" s="28"/>
      <c r="AB30" s="24"/>
      <c r="AC30" s="24"/>
      <c r="AD30" s="24"/>
      <c r="AE30" s="24"/>
    </row>
    <row r="31" spans="1:31" s="2" customFormat="1" ht="14.25" hidden="1">
      <c r="A31" s="2" t="s">
        <v>91</v>
      </c>
      <c r="C31" s="19"/>
      <c r="D31" s="16" t="s">
        <v>152</v>
      </c>
      <c r="F31" s="2" t="s">
        <v>1</v>
      </c>
      <c r="H31" s="24">
        <f>+K31+Q31</f>
        <v>0</v>
      </c>
      <c r="I31" s="2" t="s">
        <v>1</v>
      </c>
      <c r="K31" s="24">
        <v>0</v>
      </c>
      <c r="L31" s="2" t="s">
        <v>1</v>
      </c>
      <c r="N31" s="24">
        <v>0</v>
      </c>
      <c r="O31" s="2" t="s">
        <v>1</v>
      </c>
      <c r="Q31" s="24">
        <f>ROUND(Y31,round_as_displayed)</f>
        <v>0</v>
      </c>
      <c r="S31" s="24">
        <f>(V31+Y31)</f>
        <v>0</v>
      </c>
      <c r="V31" s="24"/>
      <c r="Y31" s="24"/>
      <c r="Z31" s="28"/>
      <c r="AA31" s="28"/>
      <c r="AB31" s="24"/>
      <c r="AC31" s="24"/>
      <c r="AD31" s="24"/>
      <c r="AE31" s="24"/>
    </row>
    <row r="32" spans="1:31" s="2" customFormat="1" ht="14.25">
      <c r="A32" s="2" t="s">
        <v>91</v>
      </c>
      <c r="C32" s="19"/>
      <c r="D32" s="16" t="s">
        <v>73</v>
      </c>
      <c r="F32" s="2" t="s">
        <v>1</v>
      </c>
      <c r="H32" s="24">
        <f t="shared" si="0"/>
        <v>11859</v>
      </c>
      <c r="I32" s="2" t="s">
        <v>1</v>
      </c>
      <c r="K32" s="24">
        <v>11859</v>
      </c>
      <c r="L32" s="2" t="s">
        <v>1</v>
      </c>
      <c r="N32" s="24"/>
      <c r="O32" s="2" t="s">
        <v>1</v>
      </c>
      <c r="Q32" s="24">
        <f>ROUND(Y32,round_as_displayed)</f>
        <v>0</v>
      </c>
      <c r="S32" s="24">
        <f aca="true" t="shared" si="1" ref="S32:S43">(V32+Y32)</f>
        <v>0</v>
      </c>
      <c r="V32" s="24"/>
      <c r="Y32" s="24"/>
      <c r="Z32" s="28"/>
      <c r="AA32" s="28"/>
      <c r="AB32" s="24"/>
      <c r="AC32" s="24"/>
      <c r="AD32" s="24"/>
      <c r="AE32" s="24"/>
    </row>
    <row r="33" spans="1:31" s="2" customFormat="1" ht="14.25">
      <c r="A33" s="2" t="s">
        <v>32</v>
      </c>
      <c r="B33" s="37"/>
      <c r="C33" s="43"/>
      <c r="D33" s="39" t="s">
        <v>74</v>
      </c>
      <c r="E33" s="37"/>
      <c r="F33" s="37" t="s">
        <v>1</v>
      </c>
      <c r="G33" s="37"/>
      <c r="H33" s="40">
        <f t="shared" si="0"/>
        <v>84253</v>
      </c>
      <c r="I33" s="37" t="s">
        <v>1</v>
      </c>
      <c r="J33" s="37"/>
      <c r="K33" s="40">
        <v>84253</v>
      </c>
      <c r="L33" s="37" t="s">
        <v>1</v>
      </c>
      <c r="M33" s="37"/>
      <c r="N33" s="40"/>
      <c r="O33" s="37" t="s">
        <v>1</v>
      </c>
      <c r="P33" s="37"/>
      <c r="Q33" s="40">
        <f>ROUND(Y33,round_as_displayed)</f>
        <v>0</v>
      </c>
      <c r="S33" s="24">
        <f t="shared" si="1"/>
        <v>0</v>
      </c>
      <c r="V33" s="24"/>
      <c r="Y33" s="24"/>
      <c r="Z33" s="28"/>
      <c r="AA33" s="28"/>
      <c r="AB33" s="24"/>
      <c r="AC33" s="24"/>
      <c r="AD33" s="24"/>
      <c r="AE33" s="24"/>
    </row>
    <row r="34" spans="1:31" s="2" customFormat="1" ht="14.25" hidden="1">
      <c r="A34" s="2" t="s">
        <v>33</v>
      </c>
      <c r="C34" s="19"/>
      <c r="D34" s="15" t="s">
        <v>75</v>
      </c>
      <c r="F34" s="2" t="s">
        <v>1</v>
      </c>
      <c r="H34" s="24">
        <f t="shared" si="0"/>
        <v>0</v>
      </c>
      <c r="I34" s="2" t="s">
        <v>1</v>
      </c>
      <c r="K34" s="24">
        <v>0</v>
      </c>
      <c r="L34" s="2" t="s">
        <v>1</v>
      </c>
      <c r="N34" s="24"/>
      <c r="O34" s="2" t="s">
        <v>1</v>
      </c>
      <c r="Q34" s="24">
        <f>ROUND(Y34,round_as_displayed)</f>
        <v>0</v>
      </c>
      <c r="S34" s="24">
        <f t="shared" si="1"/>
        <v>0</v>
      </c>
      <c r="V34" s="24"/>
      <c r="Y34" s="24"/>
      <c r="Z34" s="28"/>
      <c r="AA34" s="28"/>
      <c r="AB34" s="24"/>
      <c r="AC34" s="24"/>
      <c r="AD34" s="24"/>
      <c r="AE34" s="24"/>
    </row>
    <row r="35" spans="3:31" s="2" customFormat="1" ht="14.25">
      <c r="C35" s="19"/>
      <c r="D35" s="15" t="s">
        <v>166</v>
      </c>
      <c r="F35" s="32"/>
      <c r="H35" s="24">
        <f t="shared" si="0"/>
        <v>19035</v>
      </c>
      <c r="K35" s="24">
        <v>19035</v>
      </c>
      <c r="N35" s="24"/>
      <c r="Q35" s="24"/>
      <c r="S35" s="24"/>
      <c r="V35" s="24"/>
      <c r="Y35" s="24"/>
      <c r="Z35" s="28"/>
      <c r="AA35" s="28"/>
      <c r="AB35" s="24"/>
      <c r="AC35" s="24"/>
      <c r="AD35" s="24"/>
      <c r="AE35" s="24"/>
    </row>
    <row r="36" spans="3:31" s="2" customFormat="1" ht="14.25" hidden="1">
      <c r="C36" s="19"/>
      <c r="D36" s="15" t="s">
        <v>155</v>
      </c>
      <c r="F36" s="2" t="s">
        <v>1</v>
      </c>
      <c r="H36" s="24">
        <f t="shared" si="0"/>
        <v>0</v>
      </c>
      <c r="K36" s="24">
        <v>0</v>
      </c>
      <c r="N36" s="24"/>
      <c r="Q36" s="24">
        <f>ROUND(Y36,round_as_displayed)</f>
        <v>0</v>
      </c>
      <c r="S36" s="24"/>
      <c r="V36" s="24"/>
      <c r="Y36" s="24"/>
      <c r="Z36" s="28"/>
      <c r="AA36" s="28"/>
      <c r="AB36" s="24"/>
      <c r="AC36" s="24"/>
      <c r="AD36" s="24"/>
      <c r="AE36" s="24"/>
    </row>
    <row r="37" spans="2:31" s="2" customFormat="1" ht="14.25">
      <c r="B37" s="37"/>
      <c r="C37" s="37"/>
      <c r="D37" s="41" t="s">
        <v>122</v>
      </c>
      <c r="E37" s="37"/>
      <c r="F37" s="37"/>
      <c r="G37" s="37"/>
      <c r="H37" s="40"/>
      <c r="I37" s="37"/>
      <c r="J37" s="37"/>
      <c r="K37" s="40"/>
      <c r="L37" s="37"/>
      <c r="M37" s="37"/>
      <c r="N37" s="40"/>
      <c r="O37" s="37"/>
      <c r="P37" s="37"/>
      <c r="Q37" s="40"/>
      <c r="S37" s="24"/>
      <c r="V37" s="24"/>
      <c r="Y37" s="24"/>
      <c r="Z37" s="28"/>
      <c r="AA37" s="28"/>
      <c r="AB37" s="24"/>
      <c r="AC37" s="24"/>
      <c r="AD37" s="24"/>
      <c r="AE37" s="24"/>
    </row>
    <row r="38" spans="4:31" s="2" customFormat="1" ht="14.25">
      <c r="D38" s="15" t="s">
        <v>167</v>
      </c>
      <c r="F38" s="2" t="s">
        <v>1</v>
      </c>
      <c r="H38" s="24">
        <f t="shared" si="0"/>
        <v>6887</v>
      </c>
      <c r="K38" s="24">
        <v>6887</v>
      </c>
      <c r="N38" s="24"/>
      <c r="Q38" s="24"/>
      <c r="S38" s="24"/>
      <c r="V38" s="24"/>
      <c r="Y38" s="24"/>
      <c r="Z38" s="28"/>
      <c r="AA38" s="28"/>
      <c r="AB38" s="24"/>
      <c r="AC38" s="24"/>
      <c r="AD38" s="24"/>
      <c r="AE38" s="24"/>
    </row>
    <row r="39" spans="2:31" s="2" customFormat="1" ht="14.25">
      <c r="B39" s="37"/>
      <c r="C39" s="37"/>
      <c r="D39" s="39" t="s">
        <v>156</v>
      </c>
      <c r="E39" s="37"/>
      <c r="F39" s="37" t="s">
        <v>1</v>
      </c>
      <c r="G39" s="37"/>
      <c r="H39" s="40">
        <f t="shared" si="0"/>
        <v>26769</v>
      </c>
      <c r="I39" s="37"/>
      <c r="J39" s="37"/>
      <c r="K39" s="40">
        <v>26769</v>
      </c>
      <c r="L39" s="37"/>
      <c r="M39" s="37"/>
      <c r="N39" s="40"/>
      <c r="O39" s="37"/>
      <c r="P39" s="37"/>
      <c r="Q39" s="40"/>
      <c r="S39" s="24"/>
      <c r="V39" s="24"/>
      <c r="Y39" s="24"/>
      <c r="Z39" s="28"/>
      <c r="AA39" s="28"/>
      <c r="AB39" s="24"/>
      <c r="AC39" s="24"/>
      <c r="AD39" s="24"/>
      <c r="AE39" s="24"/>
    </row>
    <row r="40" spans="1:31" s="2" customFormat="1" ht="14.25">
      <c r="A40" s="2" t="s">
        <v>50</v>
      </c>
      <c r="C40" s="19"/>
      <c r="D40" s="15" t="s">
        <v>76</v>
      </c>
      <c r="F40" s="2" t="s">
        <v>1</v>
      </c>
      <c r="H40" s="24">
        <f t="shared" si="0"/>
        <v>9066</v>
      </c>
      <c r="I40" s="2" t="s">
        <v>1</v>
      </c>
      <c r="K40" s="24">
        <v>9066</v>
      </c>
      <c r="L40" s="2" t="s">
        <v>1</v>
      </c>
      <c r="N40" s="24"/>
      <c r="O40" s="2" t="s">
        <v>1</v>
      </c>
      <c r="Q40" s="24">
        <f>ROUND(Y40,round_as_displayed)</f>
        <v>0</v>
      </c>
      <c r="S40" s="24">
        <f t="shared" si="1"/>
        <v>0</v>
      </c>
      <c r="V40" s="24"/>
      <c r="Y40" s="24"/>
      <c r="Z40" s="28"/>
      <c r="AA40" s="28"/>
      <c r="AB40" s="24"/>
      <c r="AC40" s="24"/>
      <c r="AD40" s="24"/>
      <c r="AE40" s="24"/>
    </row>
    <row r="41" spans="1:31" s="2" customFormat="1" ht="14.25" hidden="1">
      <c r="A41" s="2" t="s">
        <v>51</v>
      </c>
      <c r="C41" s="19"/>
      <c r="D41" s="15" t="s">
        <v>77</v>
      </c>
      <c r="F41" s="2" t="s">
        <v>1</v>
      </c>
      <c r="H41" s="24">
        <f t="shared" si="0"/>
        <v>0</v>
      </c>
      <c r="I41" s="2" t="s">
        <v>1</v>
      </c>
      <c r="K41" s="24">
        <v>0</v>
      </c>
      <c r="L41" s="2" t="s">
        <v>1</v>
      </c>
      <c r="N41" s="24"/>
      <c r="O41" s="2" t="s">
        <v>1</v>
      </c>
      <c r="Q41" s="24">
        <f>ROUND(Y41,round_as_displayed)</f>
        <v>0</v>
      </c>
      <c r="S41" s="24">
        <f t="shared" si="1"/>
        <v>0</v>
      </c>
      <c r="V41" s="24"/>
      <c r="Y41" s="24"/>
      <c r="Z41" s="28"/>
      <c r="AA41" s="28"/>
      <c r="AB41" s="24"/>
      <c r="AC41" s="24"/>
      <c r="AD41" s="24"/>
      <c r="AE41" s="24"/>
    </row>
    <row r="42" spans="1:31" s="2" customFormat="1" ht="14.25" hidden="1">
      <c r="A42" s="2" t="s">
        <v>52</v>
      </c>
      <c r="C42" s="19"/>
      <c r="D42" s="15" t="s">
        <v>78</v>
      </c>
      <c r="F42" s="2" t="s">
        <v>1</v>
      </c>
      <c r="H42" s="24">
        <f t="shared" si="0"/>
        <v>0</v>
      </c>
      <c r="I42" s="2" t="s">
        <v>1</v>
      </c>
      <c r="K42" s="24">
        <v>0</v>
      </c>
      <c r="L42" s="2" t="s">
        <v>1</v>
      </c>
      <c r="N42" s="24"/>
      <c r="O42" s="2" t="s">
        <v>1</v>
      </c>
      <c r="Q42" s="24">
        <f>ROUND(Y42,round_as_displayed)</f>
        <v>0</v>
      </c>
      <c r="S42" s="24">
        <f t="shared" si="1"/>
        <v>0</v>
      </c>
      <c r="V42" s="24"/>
      <c r="Y42" s="24"/>
      <c r="Z42" s="28"/>
      <c r="AA42" s="28"/>
      <c r="AB42" s="24"/>
      <c r="AC42" s="24"/>
      <c r="AD42" s="24"/>
      <c r="AE42" s="24"/>
    </row>
    <row r="43" spans="1:31" s="2" customFormat="1" ht="14.25">
      <c r="A43" s="2" t="s">
        <v>34</v>
      </c>
      <c r="B43" s="37"/>
      <c r="C43" s="37"/>
      <c r="D43" s="42" t="s">
        <v>79</v>
      </c>
      <c r="E43" s="37"/>
      <c r="F43" s="37" t="s">
        <v>1</v>
      </c>
      <c r="G43" s="47"/>
      <c r="H43" s="40">
        <f t="shared" si="0"/>
        <v>41442</v>
      </c>
      <c r="I43" s="37" t="s">
        <v>1</v>
      </c>
      <c r="J43" s="47"/>
      <c r="K43" s="40">
        <f>19661+21781</f>
        <v>41442</v>
      </c>
      <c r="L43" s="37" t="s">
        <v>1</v>
      </c>
      <c r="M43" s="47"/>
      <c r="N43" s="40"/>
      <c r="O43" s="37" t="s">
        <v>1</v>
      </c>
      <c r="P43" s="47"/>
      <c r="Q43" s="40">
        <f>ROUND(Y43,round_as_displayed)</f>
        <v>0</v>
      </c>
      <c r="R43" s="11"/>
      <c r="S43" s="24">
        <f t="shared" si="1"/>
        <v>0</v>
      </c>
      <c r="U43" s="11"/>
      <c r="V43" s="24"/>
      <c r="X43" s="11"/>
      <c r="Y43" s="24"/>
      <c r="Z43" s="28"/>
      <c r="AA43" s="28"/>
      <c r="AB43" s="24"/>
      <c r="AC43" s="24"/>
      <c r="AD43" s="24"/>
      <c r="AE43" s="24"/>
    </row>
    <row r="44" spans="3:31" s="2" customFormat="1" ht="14.25">
      <c r="C44" s="19"/>
      <c r="D44" s="15" t="s">
        <v>80</v>
      </c>
      <c r="F44" s="2" t="s">
        <v>1</v>
      </c>
      <c r="G44" s="11"/>
      <c r="H44" s="25">
        <f>SUM(H28:H43)</f>
        <v>199311</v>
      </c>
      <c r="I44" s="2" t="s">
        <v>1</v>
      </c>
      <c r="J44" s="11"/>
      <c r="K44" s="25">
        <f>SUM(K28:K43)</f>
        <v>199311</v>
      </c>
      <c r="L44" s="2" t="s">
        <v>1</v>
      </c>
      <c r="M44" s="11"/>
      <c r="N44" s="25">
        <f>SUM(N28:N43)</f>
        <v>0</v>
      </c>
      <c r="O44" s="2" t="s">
        <v>1</v>
      </c>
      <c r="P44" s="11"/>
      <c r="Q44" s="25">
        <f>SUM(Q28:Q43)</f>
        <v>0</v>
      </c>
      <c r="R44" s="11"/>
      <c r="S44" s="25">
        <f>SUM(S28:S43)</f>
        <v>0</v>
      </c>
      <c r="T44" s="2" t="s">
        <v>1</v>
      </c>
      <c r="U44" s="11"/>
      <c r="V44" s="25"/>
      <c r="X44" s="11"/>
      <c r="Y44" s="25"/>
      <c r="Z44" s="28"/>
      <c r="AA44" s="28"/>
      <c r="AB44" s="24"/>
      <c r="AC44" s="24"/>
      <c r="AD44" s="24"/>
      <c r="AE44" s="24"/>
    </row>
    <row r="45" spans="1:31" s="2" customFormat="1" ht="14.25">
      <c r="A45" s="2" t="s">
        <v>27</v>
      </c>
      <c r="B45" s="37"/>
      <c r="C45" s="39" t="s">
        <v>17</v>
      </c>
      <c r="D45" s="37"/>
      <c r="E45" s="37"/>
      <c r="F45" s="37" t="s">
        <v>1</v>
      </c>
      <c r="G45" s="44"/>
      <c r="H45" s="45">
        <f>+K45+Q45</f>
        <v>24067</v>
      </c>
      <c r="I45" s="37" t="s">
        <v>1</v>
      </c>
      <c r="J45" s="44"/>
      <c r="K45" s="45">
        <v>21553</v>
      </c>
      <c r="L45" s="37"/>
      <c r="M45" s="44"/>
      <c r="N45" s="45"/>
      <c r="O45" s="37"/>
      <c r="P45" s="44"/>
      <c r="Q45" s="45">
        <v>2514</v>
      </c>
      <c r="R45" s="7"/>
      <c r="S45" s="25">
        <f>(V45+Y45)</f>
        <v>0</v>
      </c>
      <c r="T45" s="2" t="s">
        <v>1</v>
      </c>
      <c r="U45" s="7"/>
      <c r="V45" s="25"/>
      <c r="X45" s="7"/>
      <c r="Y45" s="25"/>
      <c r="Z45" s="28"/>
      <c r="AA45" s="28"/>
      <c r="AB45" s="24"/>
      <c r="AC45" s="24"/>
      <c r="AD45" s="24"/>
      <c r="AE45" s="24"/>
    </row>
    <row r="46" spans="1:31" s="2" customFormat="1" ht="14.25">
      <c r="A46" s="37" t="s">
        <v>28</v>
      </c>
      <c r="C46" s="15" t="s">
        <v>4</v>
      </c>
      <c r="F46" s="2" t="s">
        <v>1</v>
      </c>
      <c r="G46" s="7"/>
      <c r="H46" s="25">
        <f>+K46+Q46</f>
        <v>179935</v>
      </c>
      <c r="I46" s="2" t="s">
        <v>1</v>
      </c>
      <c r="J46" s="7"/>
      <c r="K46" s="25">
        <f>ROUND(V46,round_as_displayed)</f>
        <v>0</v>
      </c>
      <c r="L46" s="2" t="s">
        <v>1</v>
      </c>
      <c r="M46" s="7"/>
      <c r="N46" s="25">
        <f>ROUND(Y46,round_as_displayed)</f>
        <v>0</v>
      </c>
      <c r="O46" s="2" t="s">
        <v>1</v>
      </c>
      <c r="P46" s="7"/>
      <c r="Q46" s="25">
        <v>179935</v>
      </c>
      <c r="R46" s="7"/>
      <c r="S46" s="25">
        <f>(V46+Y46)</f>
        <v>0</v>
      </c>
      <c r="T46" s="2" t="s">
        <v>1</v>
      </c>
      <c r="U46" s="7"/>
      <c r="V46" s="25"/>
      <c r="X46" s="7"/>
      <c r="Y46" s="25"/>
      <c r="Z46" s="28"/>
      <c r="AA46" s="28"/>
      <c r="AB46" s="24"/>
      <c r="AC46" s="24"/>
      <c r="AD46" s="24"/>
      <c r="AE46" s="24"/>
    </row>
    <row r="47" spans="2:31" s="2" customFormat="1" ht="14.25">
      <c r="B47" s="37"/>
      <c r="C47" s="39" t="s">
        <v>150</v>
      </c>
      <c r="D47" s="37"/>
      <c r="E47" s="37"/>
      <c r="F47" s="37" t="s">
        <v>1</v>
      </c>
      <c r="G47" s="44"/>
      <c r="H47" s="45">
        <f>N47+Q47</f>
        <v>13316085</v>
      </c>
      <c r="I47" s="37" t="s">
        <v>1</v>
      </c>
      <c r="J47" s="44"/>
      <c r="K47" s="45">
        <f>ROUND(V47,round_as_displayed)</f>
        <v>0</v>
      </c>
      <c r="L47" s="37" t="s">
        <v>1</v>
      </c>
      <c r="M47" s="44"/>
      <c r="N47" s="45">
        <f>15650318-N11</f>
        <v>13316085</v>
      </c>
      <c r="O47" s="37" t="s">
        <v>1</v>
      </c>
      <c r="P47" s="44"/>
      <c r="Q47" s="45">
        <v>0</v>
      </c>
      <c r="R47" s="7"/>
      <c r="S47" s="25">
        <f>(V47+Y47)</f>
        <v>0</v>
      </c>
      <c r="T47" s="2" t="s">
        <v>1</v>
      </c>
      <c r="U47" s="7"/>
      <c r="V47" s="25"/>
      <c r="X47" s="7"/>
      <c r="Y47" s="25"/>
      <c r="Z47" s="28"/>
      <c r="AA47" s="28"/>
      <c r="AB47" s="24"/>
      <c r="AC47" s="24"/>
      <c r="AD47" s="24"/>
      <c r="AE47" s="24"/>
    </row>
    <row r="48" spans="3:31" s="2" customFormat="1" ht="14.25">
      <c r="C48" s="19" t="s">
        <v>21</v>
      </c>
      <c r="D48" s="16"/>
      <c r="F48" s="2" t="s">
        <v>1</v>
      </c>
      <c r="H48" s="24"/>
      <c r="I48" s="2" t="s">
        <v>1</v>
      </c>
      <c r="K48" s="24"/>
      <c r="L48" s="2" t="s">
        <v>1</v>
      </c>
      <c r="N48" s="24"/>
      <c r="O48" s="2" t="s">
        <v>1</v>
      </c>
      <c r="Q48" s="24"/>
      <c r="S48" s="24"/>
      <c r="T48" s="2" t="s">
        <v>1</v>
      </c>
      <c r="V48" s="24"/>
      <c r="Y48" s="24"/>
      <c r="Z48" s="28"/>
      <c r="AA48" s="28"/>
      <c r="AB48" s="24"/>
      <c r="AC48" s="24"/>
      <c r="AD48" s="24"/>
      <c r="AE48" s="24"/>
    </row>
    <row r="49" spans="1:31" s="2" customFormat="1" ht="14.25" hidden="1">
      <c r="A49" s="2" t="s">
        <v>53</v>
      </c>
      <c r="C49" s="19"/>
      <c r="D49" s="16" t="s">
        <v>43</v>
      </c>
      <c r="F49" s="2" t="s">
        <v>1</v>
      </c>
      <c r="H49" s="24">
        <f>ROUND(S49,round_as_displayed)</f>
        <v>0</v>
      </c>
      <c r="K49" s="24">
        <f>ROUND(V49,round_as_displayed)</f>
        <v>0</v>
      </c>
      <c r="N49" s="24">
        <f>ROUND(Y49,round_as_displayed)</f>
        <v>0</v>
      </c>
      <c r="Q49" s="24">
        <f aca="true" t="shared" si="2" ref="Q49:Q60">ROUND(Y49,round_as_displayed)</f>
        <v>0</v>
      </c>
      <c r="S49" s="24">
        <f aca="true" t="shared" si="3" ref="S49:S55">(V49+Y49)</f>
        <v>0</v>
      </c>
      <c r="V49" s="24"/>
      <c r="Y49" s="24"/>
      <c r="Z49" s="28"/>
      <c r="AA49" s="28"/>
      <c r="AB49" s="24"/>
      <c r="AC49" s="24"/>
      <c r="AD49" s="24"/>
      <c r="AE49" s="24"/>
    </row>
    <row r="50" spans="1:31" s="2" customFormat="1" ht="14.25" hidden="1">
      <c r="A50" s="2" t="s">
        <v>35</v>
      </c>
      <c r="C50" s="19"/>
      <c r="D50" s="16" t="s">
        <v>81</v>
      </c>
      <c r="F50" s="2" t="s">
        <v>1</v>
      </c>
      <c r="H50" s="24">
        <f aca="true" t="shared" si="4" ref="H50:H57">+K50+Q50</f>
        <v>0</v>
      </c>
      <c r="K50" s="24"/>
      <c r="N50" s="24"/>
      <c r="Q50" s="24">
        <f t="shared" si="2"/>
        <v>0</v>
      </c>
      <c r="S50" s="24">
        <f t="shared" si="3"/>
        <v>0</v>
      </c>
      <c r="V50" s="24"/>
      <c r="Y50" s="24"/>
      <c r="Z50" s="28"/>
      <c r="AA50" s="28"/>
      <c r="AB50" s="24"/>
      <c r="AC50" s="24"/>
      <c r="AD50" s="24"/>
      <c r="AE50" s="24"/>
    </row>
    <row r="51" spans="1:31" s="2" customFormat="1" ht="14.25">
      <c r="A51" s="2" t="s">
        <v>36</v>
      </c>
      <c r="B51" s="37"/>
      <c r="C51" s="43"/>
      <c r="D51" s="42" t="s">
        <v>82</v>
      </c>
      <c r="E51" s="37"/>
      <c r="F51" s="37" t="s">
        <v>1</v>
      </c>
      <c r="G51" s="37"/>
      <c r="H51" s="40">
        <f t="shared" si="4"/>
        <v>3700</v>
      </c>
      <c r="I51" s="37"/>
      <c r="J51" s="37"/>
      <c r="K51" s="40">
        <v>3700</v>
      </c>
      <c r="L51" s="37"/>
      <c r="M51" s="37"/>
      <c r="N51" s="40"/>
      <c r="O51" s="37"/>
      <c r="P51" s="37"/>
      <c r="Q51" s="40">
        <f t="shared" si="2"/>
        <v>0</v>
      </c>
      <c r="S51" s="24">
        <f t="shared" si="3"/>
        <v>0</v>
      </c>
      <c r="V51" s="24"/>
      <c r="Y51" s="24"/>
      <c r="Z51" s="28"/>
      <c r="AA51" s="28"/>
      <c r="AB51" s="24"/>
      <c r="AC51" s="24"/>
      <c r="AD51" s="24"/>
      <c r="AE51" s="24"/>
    </row>
    <row r="52" spans="1:31" s="2" customFormat="1" ht="14.25" hidden="1">
      <c r="A52" s="2" t="s">
        <v>37</v>
      </c>
      <c r="C52" s="19"/>
      <c r="D52" s="16" t="s">
        <v>151</v>
      </c>
      <c r="F52" s="2" t="s">
        <v>1</v>
      </c>
      <c r="H52" s="24">
        <f t="shared" si="4"/>
        <v>0</v>
      </c>
      <c r="K52" s="24"/>
      <c r="N52" s="24"/>
      <c r="Q52" s="24">
        <f t="shared" si="2"/>
        <v>0</v>
      </c>
      <c r="S52" s="24">
        <f t="shared" si="3"/>
        <v>0</v>
      </c>
      <c r="V52" s="24"/>
      <c r="Y52" s="24"/>
      <c r="Z52" s="28"/>
      <c r="AA52" s="28"/>
      <c r="AB52" s="24"/>
      <c r="AC52" s="24"/>
      <c r="AD52" s="24"/>
      <c r="AE52" s="24"/>
    </row>
    <row r="53" spans="1:31" s="2" customFormat="1" ht="14.25" hidden="1">
      <c r="A53" s="2" t="s">
        <v>54</v>
      </c>
      <c r="C53" s="19"/>
      <c r="D53" s="16" t="s">
        <v>83</v>
      </c>
      <c r="F53" s="2" t="s">
        <v>1</v>
      </c>
      <c r="H53" s="24">
        <f t="shared" si="4"/>
        <v>0</v>
      </c>
      <c r="K53" s="24"/>
      <c r="N53" s="24"/>
      <c r="Q53" s="24">
        <f t="shared" si="2"/>
        <v>0</v>
      </c>
      <c r="S53" s="24">
        <f t="shared" si="3"/>
        <v>0</v>
      </c>
      <c r="V53" s="24"/>
      <c r="Y53" s="24"/>
      <c r="Z53" s="28"/>
      <c r="AA53" s="28"/>
      <c r="AB53" s="24"/>
      <c r="AC53" s="24"/>
      <c r="AD53" s="24"/>
      <c r="AE53" s="24"/>
    </row>
    <row r="54" spans="1:31" s="2" customFormat="1" ht="14.25" hidden="1">
      <c r="A54" s="2" t="s">
        <v>36</v>
      </c>
      <c r="C54" s="19"/>
      <c r="D54" s="16" t="s">
        <v>153</v>
      </c>
      <c r="F54" s="2" t="s">
        <v>1</v>
      </c>
      <c r="H54" s="24">
        <f>+K54+Q54</f>
        <v>0</v>
      </c>
      <c r="K54" s="24">
        <v>0</v>
      </c>
      <c r="N54" s="24"/>
      <c r="Q54" s="24">
        <f>ROUND(Y54,round_as_displayed)</f>
        <v>0</v>
      </c>
      <c r="S54" s="24">
        <f t="shared" si="3"/>
        <v>0</v>
      </c>
      <c r="V54" s="24"/>
      <c r="Y54" s="24"/>
      <c r="Z54" s="28"/>
      <c r="AA54" s="28"/>
      <c r="AB54" s="24"/>
      <c r="AC54" s="24"/>
      <c r="AD54" s="24"/>
      <c r="AE54" s="24"/>
    </row>
    <row r="55" spans="1:31" s="2" customFormat="1" ht="14.25">
      <c r="A55" s="37" t="s">
        <v>94</v>
      </c>
      <c r="C55" s="19"/>
      <c r="D55" s="16" t="s">
        <v>60</v>
      </c>
      <c r="F55" s="2" t="s">
        <v>1</v>
      </c>
      <c r="H55" s="24">
        <f t="shared" si="4"/>
        <v>444099</v>
      </c>
      <c r="K55" s="24">
        <f>444098+1</f>
        <v>444099</v>
      </c>
      <c r="N55" s="24"/>
      <c r="Q55" s="24">
        <f t="shared" si="2"/>
        <v>0</v>
      </c>
      <c r="S55" s="24">
        <f t="shared" si="3"/>
        <v>0</v>
      </c>
      <c r="V55" s="24"/>
      <c r="Y55" s="24"/>
      <c r="Z55" s="28"/>
      <c r="AA55" s="28"/>
      <c r="AB55" s="24"/>
      <c r="AC55" s="24"/>
      <c r="AD55" s="24"/>
      <c r="AE55" s="24"/>
    </row>
    <row r="56" spans="2:31" s="2" customFormat="1" ht="14.25">
      <c r="B56" s="37"/>
      <c r="C56" s="43"/>
      <c r="D56" s="42" t="s">
        <v>157</v>
      </c>
      <c r="E56" s="37"/>
      <c r="F56" s="37" t="s">
        <v>1</v>
      </c>
      <c r="G56" s="37"/>
      <c r="H56" s="40">
        <f>+K56+Q56</f>
        <v>160353</v>
      </c>
      <c r="I56" s="37"/>
      <c r="J56" s="37"/>
      <c r="K56" s="40">
        <v>160353</v>
      </c>
      <c r="L56" s="37"/>
      <c r="M56" s="37"/>
      <c r="N56" s="40"/>
      <c r="O56" s="37"/>
      <c r="P56" s="37"/>
      <c r="Q56" s="40"/>
      <c r="S56" s="24"/>
      <c r="V56" s="24"/>
      <c r="Y56" s="24"/>
      <c r="Z56" s="28"/>
      <c r="AA56" s="28"/>
      <c r="AB56" s="24"/>
      <c r="AC56" s="24"/>
      <c r="AD56" s="24"/>
      <c r="AE56" s="24"/>
    </row>
    <row r="57" spans="1:31" s="2" customFormat="1" ht="14.25">
      <c r="A57" s="2" t="s">
        <v>92</v>
      </c>
      <c r="C57" s="19"/>
      <c r="D57" s="16" t="s">
        <v>44</v>
      </c>
      <c r="F57" s="2" t="s">
        <v>1</v>
      </c>
      <c r="H57" s="24">
        <f t="shared" si="4"/>
        <v>1143465</v>
      </c>
      <c r="K57" s="24">
        <f>1143464+1</f>
        <v>1143465</v>
      </c>
      <c r="N57" s="24"/>
      <c r="Q57" s="24">
        <f t="shared" si="2"/>
        <v>0</v>
      </c>
      <c r="S57" s="24">
        <f>(V57+Y57)</f>
        <v>0</v>
      </c>
      <c r="V57" s="24"/>
      <c r="Y57" s="24"/>
      <c r="Z57" s="28"/>
      <c r="AA57" s="28"/>
      <c r="AB57" s="24"/>
      <c r="AC57" s="24"/>
      <c r="AD57" s="24"/>
      <c r="AE57" s="24"/>
    </row>
    <row r="58" spans="1:31" s="2" customFormat="1" ht="14.25" hidden="1">
      <c r="A58" s="2" t="s">
        <v>38</v>
      </c>
      <c r="C58" s="19"/>
      <c r="D58" s="16" t="s">
        <v>45</v>
      </c>
      <c r="F58" s="2" t="s">
        <v>1</v>
      </c>
      <c r="H58" s="24">
        <f>ROUND(S58,round_as_displayed)</f>
        <v>0</v>
      </c>
      <c r="K58" s="24"/>
      <c r="N58" s="24"/>
      <c r="Q58" s="24">
        <f t="shared" si="2"/>
        <v>0</v>
      </c>
      <c r="S58" s="24">
        <f>(V58+Y58)</f>
        <v>0</v>
      </c>
      <c r="V58" s="24"/>
      <c r="Y58" s="24"/>
      <c r="Z58" s="28"/>
      <c r="AA58" s="28"/>
      <c r="AB58" s="24"/>
      <c r="AC58" s="24"/>
      <c r="AD58" s="24"/>
      <c r="AE58" s="24"/>
    </row>
    <row r="59" spans="1:31" s="2" customFormat="1" ht="14.25" hidden="1">
      <c r="A59" s="2" t="s">
        <v>55</v>
      </c>
      <c r="C59" s="19"/>
      <c r="D59" s="16"/>
      <c r="F59" s="2" t="s">
        <v>1</v>
      </c>
      <c r="H59" s="24">
        <f>ROUND(S59,round_as_displayed)</f>
        <v>0</v>
      </c>
      <c r="K59" s="24"/>
      <c r="N59" s="24"/>
      <c r="Q59" s="24">
        <f t="shared" si="2"/>
        <v>0</v>
      </c>
      <c r="S59" s="24">
        <f>(V59+Y59)</f>
        <v>0</v>
      </c>
      <c r="V59" s="24"/>
      <c r="Y59" s="24"/>
      <c r="Z59" s="28"/>
      <c r="AA59" s="28"/>
      <c r="AB59" s="24"/>
      <c r="AC59" s="24"/>
      <c r="AD59" s="24"/>
      <c r="AE59" s="24"/>
    </row>
    <row r="60" spans="1:31" s="2" customFormat="1" ht="14.25" hidden="1">
      <c r="A60" s="2" t="s">
        <v>56</v>
      </c>
      <c r="C60" s="19"/>
      <c r="D60" s="16"/>
      <c r="F60" s="2" t="s">
        <v>1</v>
      </c>
      <c r="H60" s="24">
        <f>ROUND(S60,round_as_displayed)</f>
        <v>0</v>
      </c>
      <c r="K60" s="24"/>
      <c r="N60" s="24"/>
      <c r="Q60" s="24">
        <f t="shared" si="2"/>
        <v>0</v>
      </c>
      <c r="S60" s="24">
        <f>(V60+Y60)</f>
        <v>0</v>
      </c>
      <c r="V60" s="24"/>
      <c r="Y60" s="24"/>
      <c r="Z60" s="28"/>
      <c r="AA60" s="28"/>
      <c r="AB60" s="24"/>
      <c r="AC60" s="24"/>
      <c r="AD60" s="24"/>
      <c r="AE60" s="24"/>
    </row>
    <row r="61" spans="2:31" s="2" customFormat="1" ht="14.25">
      <c r="B61" s="37"/>
      <c r="C61" s="43"/>
      <c r="D61" s="42" t="s">
        <v>45</v>
      </c>
      <c r="E61" s="37"/>
      <c r="F61" s="37" t="s">
        <v>1</v>
      </c>
      <c r="G61" s="37"/>
      <c r="H61" s="40">
        <f>+K61+Q61</f>
        <v>422581</v>
      </c>
      <c r="I61" s="37"/>
      <c r="J61" s="37"/>
      <c r="K61" s="40">
        <v>422581</v>
      </c>
      <c r="L61" s="37"/>
      <c r="M61" s="37"/>
      <c r="N61" s="40"/>
      <c r="O61" s="37"/>
      <c r="P61" s="37"/>
      <c r="Q61" s="40">
        <f>SUM(Q58:Q60)</f>
        <v>0</v>
      </c>
      <c r="S61" s="24">
        <f>SUM(S58:S60)</f>
        <v>0</v>
      </c>
      <c r="V61" s="24"/>
      <c r="Y61" s="24"/>
      <c r="Z61" s="28"/>
      <c r="AA61" s="28"/>
      <c r="AB61" s="24"/>
      <c r="AC61" s="24"/>
      <c r="AD61" s="24"/>
      <c r="AE61" s="24"/>
    </row>
    <row r="62" spans="1:31" s="2" customFormat="1" ht="14.25">
      <c r="A62" s="2" t="s">
        <v>57</v>
      </c>
      <c r="C62" s="19"/>
      <c r="D62" s="16" t="s">
        <v>84</v>
      </c>
      <c r="F62" s="2" t="s">
        <v>1</v>
      </c>
      <c r="H62" s="24">
        <f aca="true" t="shared" si="5" ref="H62:H83">+K62+Q62</f>
        <v>3709</v>
      </c>
      <c r="K62" s="24">
        <v>3709</v>
      </c>
      <c r="N62" s="24"/>
      <c r="Q62" s="24">
        <f aca="true" t="shared" si="6" ref="Q62:Q85">ROUND(Y62,round_as_displayed)</f>
        <v>0</v>
      </c>
      <c r="S62" s="24">
        <f>(V62+Y62)</f>
        <v>0</v>
      </c>
      <c r="V62" s="24"/>
      <c r="Y62" s="24"/>
      <c r="Z62" s="28"/>
      <c r="AA62" s="28"/>
      <c r="AB62" s="24"/>
      <c r="AC62" s="24"/>
      <c r="AD62" s="24"/>
      <c r="AE62" s="24"/>
    </row>
    <row r="63" spans="1:31" s="2" customFormat="1" ht="14.25">
      <c r="A63" s="2" t="s">
        <v>57</v>
      </c>
      <c r="B63" s="37"/>
      <c r="C63" s="43"/>
      <c r="D63" s="42" t="s">
        <v>154</v>
      </c>
      <c r="E63" s="37"/>
      <c r="F63" s="37" t="s">
        <v>1</v>
      </c>
      <c r="G63" s="37"/>
      <c r="H63" s="40">
        <f>+K63+Q63</f>
        <v>497136</v>
      </c>
      <c r="I63" s="37"/>
      <c r="J63" s="37"/>
      <c r="K63" s="40">
        <f>497135+1</f>
        <v>497136</v>
      </c>
      <c r="L63" s="37"/>
      <c r="M63" s="37"/>
      <c r="N63" s="40"/>
      <c r="O63" s="37"/>
      <c r="P63" s="37"/>
      <c r="Q63" s="40">
        <f>ROUND(Y63,round_as_displayed)</f>
        <v>0</v>
      </c>
      <c r="S63" s="24">
        <f>(V63+Y63)</f>
        <v>0</v>
      </c>
      <c r="V63" s="24"/>
      <c r="Y63" s="24"/>
      <c r="Z63" s="28"/>
      <c r="AA63" s="28"/>
      <c r="AB63" s="24"/>
      <c r="AC63" s="24"/>
      <c r="AD63" s="24"/>
      <c r="AE63" s="24"/>
    </row>
    <row r="64" spans="1:31" s="2" customFormat="1" ht="14.25">
      <c r="A64" s="2" t="s">
        <v>93</v>
      </c>
      <c r="C64" s="19"/>
      <c r="D64" s="16" t="s">
        <v>85</v>
      </c>
      <c r="F64" s="2" t="s">
        <v>1</v>
      </c>
      <c r="H64" s="24">
        <f t="shared" si="5"/>
        <v>37862</v>
      </c>
      <c r="K64" s="24">
        <v>37862</v>
      </c>
      <c r="N64" s="24"/>
      <c r="Q64" s="24">
        <f t="shared" si="6"/>
        <v>0</v>
      </c>
      <c r="S64" s="24">
        <f>(V64+Y64)</f>
        <v>0</v>
      </c>
      <c r="V64" s="24"/>
      <c r="Y64" s="24"/>
      <c r="Z64" s="28"/>
      <c r="AA64" s="28"/>
      <c r="AB64" s="24"/>
      <c r="AC64" s="24"/>
      <c r="AD64" s="24"/>
      <c r="AE64" s="24"/>
    </row>
    <row r="65" spans="2:31" s="2" customFormat="1" ht="14.25">
      <c r="B65" s="37"/>
      <c r="C65" s="43"/>
      <c r="D65" s="42" t="s">
        <v>158</v>
      </c>
      <c r="E65" s="37"/>
      <c r="F65" s="37" t="s">
        <v>1</v>
      </c>
      <c r="G65" s="37"/>
      <c r="H65" s="40">
        <f>+K65+Q65</f>
        <v>320</v>
      </c>
      <c r="I65" s="37"/>
      <c r="J65" s="37"/>
      <c r="K65" s="40">
        <v>320</v>
      </c>
      <c r="L65" s="37"/>
      <c r="M65" s="37"/>
      <c r="N65" s="40"/>
      <c r="O65" s="37"/>
      <c r="P65" s="37"/>
      <c r="Q65" s="40"/>
      <c r="S65" s="24"/>
      <c r="V65" s="24"/>
      <c r="Y65" s="24"/>
      <c r="Z65" s="28"/>
      <c r="AA65" s="28"/>
      <c r="AB65" s="24"/>
      <c r="AC65" s="24"/>
      <c r="AD65" s="24"/>
      <c r="AE65" s="24"/>
    </row>
    <row r="66" spans="1:31" s="2" customFormat="1" ht="14.25" hidden="1">
      <c r="A66" s="2" t="s">
        <v>145</v>
      </c>
      <c r="C66" s="19"/>
      <c r="D66" s="16" t="s">
        <v>144</v>
      </c>
      <c r="F66" s="2" t="s">
        <v>1</v>
      </c>
      <c r="H66" s="24">
        <f t="shared" si="5"/>
        <v>0</v>
      </c>
      <c r="K66" s="24"/>
      <c r="N66" s="24"/>
      <c r="Q66" s="24">
        <f>ROUND(Y66,round_as_displayed)</f>
        <v>0</v>
      </c>
      <c r="S66" s="24">
        <f>(V66+Y66)</f>
        <v>0</v>
      </c>
      <c r="V66" s="24"/>
      <c r="Y66" s="24"/>
      <c r="Z66" s="28"/>
      <c r="AA66" s="28"/>
      <c r="AB66" s="24"/>
      <c r="AC66" s="24"/>
      <c r="AD66" s="24"/>
      <c r="AE66" s="24"/>
    </row>
    <row r="67" spans="1:31" s="2" customFormat="1" ht="14.25">
      <c r="A67" s="2" t="s">
        <v>39</v>
      </c>
      <c r="C67" s="19"/>
      <c r="D67" s="16" t="s">
        <v>86</v>
      </c>
      <c r="F67" s="2" t="s">
        <v>1</v>
      </c>
      <c r="H67" s="24">
        <f t="shared" si="5"/>
        <v>204315</v>
      </c>
      <c r="K67" s="24">
        <v>204315</v>
      </c>
      <c r="N67" s="24"/>
      <c r="Q67" s="24">
        <f t="shared" si="6"/>
        <v>0</v>
      </c>
      <c r="S67" s="24">
        <f>(V67+Y67)</f>
        <v>0</v>
      </c>
      <c r="V67" s="24"/>
      <c r="Y67" s="24"/>
      <c r="Z67" s="28"/>
      <c r="AA67" s="28"/>
      <c r="AB67" s="24"/>
      <c r="AC67" s="24"/>
      <c r="AD67" s="24"/>
      <c r="AE67" s="24"/>
    </row>
    <row r="68" spans="1:31" s="2" customFormat="1" ht="14.25" hidden="1">
      <c r="A68" s="2" t="s">
        <v>40</v>
      </c>
      <c r="C68" s="19"/>
      <c r="D68" s="16" t="s">
        <v>86</v>
      </c>
      <c r="F68" s="2" t="s">
        <v>1</v>
      </c>
      <c r="H68" s="24">
        <f>+K68+Q68</f>
        <v>0</v>
      </c>
      <c r="K68" s="24">
        <f>ROUND(V68,round_as_displayed)</f>
        <v>0</v>
      </c>
      <c r="N68" s="24"/>
      <c r="Q68" s="24">
        <f t="shared" si="6"/>
        <v>0</v>
      </c>
      <c r="S68" s="24">
        <f>(V68+Y68)</f>
        <v>0</v>
      </c>
      <c r="V68" s="24"/>
      <c r="Y68" s="24"/>
      <c r="Z68" s="28"/>
      <c r="AA68" s="28"/>
      <c r="AB68" s="24"/>
      <c r="AC68" s="24"/>
      <c r="AD68" s="24"/>
      <c r="AE68" s="24"/>
    </row>
    <row r="69" spans="1:31" s="2" customFormat="1" ht="14.25" hidden="1">
      <c r="A69" s="2" t="s">
        <v>58</v>
      </c>
      <c r="C69" s="19"/>
      <c r="D69" s="16" t="s">
        <v>86</v>
      </c>
      <c r="F69" s="2" t="s">
        <v>1</v>
      </c>
      <c r="H69" s="24">
        <f>+K69+Q69</f>
        <v>0</v>
      </c>
      <c r="K69" s="24">
        <f>ROUND(V69,round_as_displayed)</f>
        <v>0</v>
      </c>
      <c r="N69" s="24"/>
      <c r="Q69" s="24">
        <f t="shared" si="6"/>
        <v>0</v>
      </c>
      <c r="S69" s="24">
        <f>(V69+Y69)</f>
        <v>0</v>
      </c>
      <c r="V69" s="24"/>
      <c r="Y69" s="24"/>
      <c r="Z69" s="28"/>
      <c r="AA69" s="28"/>
      <c r="AB69" s="24"/>
      <c r="AC69" s="24"/>
      <c r="AD69" s="24"/>
      <c r="AE69" s="24"/>
    </row>
    <row r="70" spans="2:31" s="2" customFormat="1" ht="14.25">
      <c r="B70" s="37"/>
      <c r="C70" s="43"/>
      <c r="D70" s="42" t="s">
        <v>159</v>
      </c>
      <c r="E70" s="37"/>
      <c r="F70" s="37" t="s">
        <v>1</v>
      </c>
      <c r="G70" s="37"/>
      <c r="H70" s="40">
        <f>+K70+Q70</f>
        <v>13670</v>
      </c>
      <c r="I70" s="37"/>
      <c r="J70" s="37"/>
      <c r="K70" s="40">
        <v>13670</v>
      </c>
      <c r="L70" s="37"/>
      <c r="M70" s="37"/>
      <c r="N70" s="40"/>
      <c r="O70" s="37"/>
      <c r="P70" s="37"/>
      <c r="Q70" s="40"/>
      <c r="S70" s="24"/>
      <c r="V70" s="24"/>
      <c r="Y70" s="24"/>
      <c r="Z70" s="28"/>
      <c r="AA70" s="28"/>
      <c r="AB70" s="24"/>
      <c r="AC70" s="24"/>
      <c r="AD70" s="24"/>
      <c r="AE70" s="24"/>
    </row>
    <row r="71" spans="3:31" s="2" customFormat="1" ht="14.25">
      <c r="C71" s="19"/>
      <c r="D71" s="16" t="s">
        <v>118</v>
      </c>
      <c r="F71" s="2" t="s">
        <v>1</v>
      </c>
      <c r="H71" s="24">
        <f t="shared" si="5"/>
        <v>4446151</v>
      </c>
      <c r="K71" s="24">
        <v>0</v>
      </c>
      <c r="N71" s="24"/>
      <c r="Q71" s="24">
        <v>4446151</v>
      </c>
      <c r="S71" s="24">
        <f>(V71+Y71)</f>
        <v>0</v>
      </c>
      <c r="V71" s="24"/>
      <c r="Y71" s="24"/>
      <c r="Z71" s="28"/>
      <c r="AA71" s="28"/>
      <c r="AB71" s="24"/>
      <c r="AC71" s="24"/>
      <c r="AD71" s="24"/>
      <c r="AE71" s="24"/>
    </row>
    <row r="72" spans="1:31" s="2" customFormat="1" ht="14.25">
      <c r="A72" s="2" t="s">
        <v>127</v>
      </c>
      <c r="B72" s="37"/>
      <c r="C72" s="43"/>
      <c r="D72" s="42" t="s">
        <v>62</v>
      </c>
      <c r="E72" s="37"/>
      <c r="F72" s="37" t="s">
        <v>1</v>
      </c>
      <c r="G72" s="37"/>
      <c r="H72" s="40">
        <f t="shared" si="5"/>
        <v>84709</v>
      </c>
      <c r="I72" s="37"/>
      <c r="J72" s="37"/>
      <c r="K72" s="40">
        <v>84709</v>
      </c>
      <c r="L72" s="37"/>
      <c r="M72" s="37"/>
      <c r="N72" s="40"/>
      <c r="O72" s="37"/>
      <c r="P72" s="37"/>
      <c r="Q72" s="40">
        <f t="shared" si="6"/>
        <v>0</v>
      </c>
      <c r="S72" s="24">
        <f>(V72+Y72)</f>
        <v>0</v>
      </c>
      <c r="V72" s="24"/>
      <c r="Y72" s="24"/>
      <c r="Z72" s="28"/>
      <c r="AA72" s="28"/>
      <c r="AB72" s="24"/>
      <c r="AC72" s="24"/>
      <c r="AD72" s="24"/>
      <c r="AE72" s="24"/>
    </row>
    <row r="73" spans="3:31" s="2" customFormat="1" ht="14.25">
      <c r="C73" s="19"/>
      <c r="D73" s="16" t="s">
        <v>160</v>
      </c>
      <c r="F73" s="2" t="s">
        <v>1</v>
      </c>
      <c r="H73" s="24">
        <f>+K73+Q73</f>
        <v>29768</v>
      </c>
      <c r="K73" s="24">
        <v>29768</v>
      </c>
      <c r="N73" s="24"/>
      <c r="Q73" s="24"/>
      <c r="S73" s="24"/>
      <c r="V73" s="24"/>
      <c r="Y73" s="24"/>
      <c r="Z73" s="28"/>
      <c r="AA73" s="28"/>
      <c r="AB73" s="24"/>
      <c r="AC73" s="24"/>
      <c r="AD73" s="24"/>
      <c r="AE73" s="24"/>
    </row>
    <row r="74" spans="1:31" s="2" customFormat="1" ht="14.25" hidden="1">
      <c r="A74" s="2" t="s">
        <v>143</v>
      </c>
      <c r="C74" s="19"/>
      <c r="D74" s="16" t="s">
        <v>142</v>
      </c>
      <c r="F74" s="2" t="s">
        <v>1</v>
      </c>
      <c r="H74" s="24">
        <f t="shared" si="5"/>
        <v>0</v>
      </c>
      <c r="K74" s="24">
        <v>0</v>
      </c>
      <c r="N74" s="24"/>
      <c r="Q74" s="24">
        <f>ROUND(Y74,round_as_displayed)</f>
        <v>0</v>
      </c>
      <c r="S74" s="24">
        <f>(V74+Y74)</f>
        <v>0</v>
      </c>
      <c r="V74" s="24"/>
      <c r="Y74" s="24"/>
      <c r="Z74" s="28"/>
      <c r="AA74" s="28"/>
      <c r="AB74" s="24"/>
      <c r="AC74" s="24"/>
      <c r="AD74" s="24"/>
      <c r="AE74" s="24"/>
    </row>
    <row r="75" spans="2:31" s="2" customFormat="1" ht="14.25">
      <c r="B75" s="37"/>
      <c r="C75" s="43"/>
      <c r="D75" s="42" t="s">
        <v>161</v>
      </c>
      <c r="E75" s="37"/>
      <c r="F75" s="37" t="s">
        <v>1</v>
      </c>
      <c r="G75" s="37"/>
      <c r="H75" s="40">
        <f>+K75+Q75</f>
        <v>112236</v>
      </c>
      <c r="I75" s="37"/>
      <c r="J75" s="37"/>
      <c r="K75" s="40">
        <v>112236</v>
      </c>
      <c r="L75" s="37"/>
      <c r="M75" s="37"/>
      <c r="N75" s="40"/>
      <c r="O75" s="37"/>
      <c r="P75" s="37"/>
      <c r="Q75" s="40"/>
      <c r="S75" s="24"/>
      <c r="V75" s="24"/>
      <c r="Y75" s="24"/>
      <c r="Z75" s="28"/>
      <c r="AA75" s="28"/>
      <c r="AB75" s="24"/>
      <c r="AC75" s="24"/>
      <c r="AD75" s="24"/>
      <c r="AE75" s="24"/>
    </row>
    <row r="76" spans="1:31" s="2" customFormat="1" ht="14.25">
      <c r="A76" s="2" t="s">
        <v>63</v>
      </c>
      <c r="C76" s="19"/>
      <c r="D76" s="16" t="s">
        <v>87</v>
      </c>
      <c r="F76" s="2" t="s">
        <v>1</v>
      </c>
      <c r="H76" s="24">
        <f t="shared" si="5"/>
        <v>11383</v>
      </c>
      <c r="K76" s="24">
        <v>11383</v>
      </c>
      <c r="N76" s="24"/>
      <c r="Q76" s="24">
        <f t="shared" si="6"/>
        <v>0</v>
      </c>
      <c r="S76" s="24">
        <f>(V76+Y76)</f>
        <v>0</v>
      </c>
      <c r="V76" s="24"/>
      <c r="Y76" s="24"/>
      <c r="Z76" s="28"/>
      <c r="AA76" s="28"/>
      <c r="AB76" s="24"/>
      <c r="AC76" s="24"/>
      <c r="AD76" s="24"/>
      <c r="AE76" s="24"/>
    </row>
    <row r="77" spans="1:31" s="2" customFormat="1" ht="14.25">
      <c r="A77" s="2" t="s">
        <v>64</v>
      </c>
      <c r="B77" s="37"/>
      <c r="C77" s="43"/>
      <c r="D77" s="42" t="s">
        <v>88</v>
      </c>
      <c r="E77" s="37"/>
      <c r="F77" s="37" t="s">
        <v>1</v>
      </c>
      <c r="G77" s="37"/>
      <c r="H77" s="40">
        <f t="shared" si="5"/>
        <v>2700</v>
      </c>
      <c r="I77" s="37"/>
      <c r="J77" s="37"/>
      <c r="K77" s="40">
        <v>2700</v>
      </c>
      <c r="L77" s="37"/>
      <c r="M77" s="37"/>
      <c r="N77" s="40"/>
      <c r="O77" s="37"/>
      <c r="P77" s="37"/>
      <c r="Q77" s="40">
        <f t="shared" si="6"/>
        <v>0</v>
      </c>
      <c r="S77" s="24">
        <f>(V77+Y77)</f>
        <v>0</v>
      </c>
      <c r="V77" s="24"/>
      <c r="Y77" s="24"/>
      <c r="Z77" s="28"/>
      <c r="AA77" s="28"/>
      <c r="AB77" s="24"/>
      <c r="AC77" s="24"/>
      <c r="AD77" s="24"/>
      <c r="AE77" s="24"/>
    </row>
    <row r="78" spans="3:31" s="2" customFormat="1" ht="14.25">
      <c r="C78" s="19"/>
      <c r="D78" s="16" t="s">
        <v>162</v>
      </c>
      <c r="F78" s="2" t="s">
        <v>1</v>
      </c>
      <c r="H78" s="24">
        <f>+K78+Q78</f>
        <v>13499</v>
      </c>
      <c r="K78" s="24">
        <v>13499</v>
      </c>
      <c r="N78" s="24"/>
      <c r="Q78" s="24"/>
      <c r="S78" s="24"/>
      <c r="V78" s="24"/>
      <c r="Y78" s="24"/>
      <c r="Z78" s="28"/>
      <c r="AA78" s="28"/>
      <c r="AB78" s="24"/>
      <c r="AC78" s="24"/>
      <c r="AD78" s="24"/>
      <c r="AE78" s="24"/>
    </row>
    <row r="79" spans="2:31" s="2" customFormat="1" ht="14.25">
      <c r="B79" s="37"/>
      <c r="C79" s="43"/>
      <c r="D79" s="42" t="s">
        <v>163</v>
      </c>
      <c r="E79" s="37"/>
      <c r="F79" s="37" t="s">
        <v>1</v>
      </c>
      <c r="G79" s="37"/>
      <c r="H79" s="40">
        <f>+K79+Q79</f>
        <v>5495</v>
      </c>
      <c r="I79" s="37"/>
      <c r="J79" s="37"/>
      <c r="K79" s="40">
        <v>5495</v>
      </c>
      <c r="L79" s="37"/>
      <c r="M79" s="37"/>
      <c r="N79" s="40"/>
      <c r="O79" s="37"/>
      <c r="P79" s="37"/>
      <c r="Q79" s="40"/>
      <c r="S79" s="24"/>
      <c r="V79" s="24"/>
      <c r="Y79" s="24"/>
      <c r="Z79" s="28"/>
      <c r="AA79" s="28"/>
      <c r="AB79" s="24"/>
      <c r="AC79" s="24"/>
      <c r="AD79" s="24"/>
      <c r="AE79" s="24"/>
    </row>
    <row r="80" spans="1:31" s="2" customFormat="1" ht="14.25">
      <c r="A80" s="2" t="s">
        <v>65</v>
      </c>
      <c r="C80" s="19"/>
      <c r="D80" s="16" t="s">
        <v>89</v>
      </c>
      <c r="F80" s="2" t="s">
        <v>1</v>
      </c>
      <c r="H80" s="24">
        <f t="shared" si="5"/>
        <v>146233</v>
      </c>
      <c r="K80" s="24">
        <v>146233</v>
      </c>
      <c r="N80" s="24"/>
      <c r="Q80" s="24">
        <f t="shared" si="6"/>
        <v>0</v>
      </c>
      <c r="S80" s="24">
        <f>(V80+Y80)</f>
        <v>0</v>
      </c>
      <c r="V80" s="24"/>
      <c r="Y80" s="24"/>
      <c r="Z80" s="28"/>
      <c r="AA80" s="28"/>
      <c r="AB80" s="24"/>
      <c r="AC80" s="24"/>
      <c r="AD80" s="24"/>
      <c r="AE80" s="24"/>
    </row>
    <row r="81" spans="1:31" s="2" customFormat="1" ht="14.25">
      <c r="A81" s="2" t="s">
        <v>59</v>
      </c>
      <c r="B81" s="37"/>
      <c r="C81" s="43"/>
      <c r="D81" s="42" t="s">
        <v>90</v>
      </c>
      <c r="E81" s="37"/>
      <c r="F81" s="37" t="s">
        <v>1</v>
      </c>
      <c r="G81" s="37"/>
      <c r="H81" s="40">
        <f t="shared" si="5"/>
        <v>133365</v>
      </c>
      <c r="I81" s="37"/>
      <c r="J81" s="37"/>
      <c r="K81" s="40">
        <v>133365</v>
      </c>
      <c r="L81" s="37"/>
      <c r="M81" s="37"/>
      <c r="N81" s="40"/>
      <c r="O81" s="37"/>
      <c r="P81" s="37"/>
      <c r="Q81" s="40">
        <f t="shared" si="6"/>
        <v>0</v>
      </c>
      <c r="S81" s="24">
        <f>(V81+Y81)</f>
        <v>0</v>
      </c>
      <c r="V81" s="24"/>
      <c r="Y81" s="24"/>
      <c r="Z81" s="28"/>
      <c r="AA81" s="28"/>
      <c r="AB81" s="24"/>
      <c r="AC81" s="24"/>
      <c r="AD81" s="24"/>
      <c r="AE81" s="24"/>
    </row>
    <row r="82" spans="3:31" s="2" customFormat="1" ht="14.25">
      <c r="C82" s="19"/>
      <c r="D82" s="16" t="s">
        <v>164</v>
      </c>
      <c r="F82" s="2" t="s">
        <v>1</v>
      </c>
      <c r="H82" s="24">
        <f>+K82+Q82</f>
        <v>576333</v>
      </c>
      <c r="K82" s="24">
        <f>576332+1</f>
        <v>576333</v>
      </c>
      <c r="N82" s="24"/>
      <c r="Q82" s="24"/>
      <c r="S82" s="24"/>
      <c r="V82" s="24"/>
      <c r="Y82" s="24"/>
      <c r="Z82" s="28"/>
      <c r="AA82" s="28"/>
      <c r="AB82" s="24"/>
      <c r="AC82" s="24"/>
      <c r="AD82" s="24"/>
      <c r="AE82" s="24"/>
    </row>
    <row r="83" spans="1:31" s="2" customFormat="1" ht="14.25">
      <c r="A83" s="2" t="s">
        <v>42</v>
      </c>
      <c r="B83" s="37"/>
      <c r="C83" s="43"/>
      <c r="D83" s="42" t="s">
        <v>46</v>
      </c>
      <c r="E83" s="37"/>
      <c r="F83" s="37" t="s">
        <v>1</v>
      </c>
      <c r="G83" s="37"/>
      <c r="H83" s="40">
        <f t="shared" si="5"/>
        <v>416092</v>
      </c>
      <c r="I83" s="37"/>
      <c r="J83" s="37"/>
      <c r="K83" s="40">
        <f>416091+1</f>
        <v>416092</v>
      </c>
      <c r="L83" s="37"/>
      <c r="M83" s="37"/>
      <c r="N83" s="40"/>
      <c r="O83" s="37"/>
      <c r="P83" s="37"/>
      <c r="Q83" s="40">
        <f t="shared" si="6"/>
        <v>0</v>
      </c>
      <c r="S83" s="24">
        <f>(V83+Y83)</f>
        <v>0</v>
      </c>
      <c r="V83" s="24"/>
      <c r="Y83" s="24"/>
      <c r="Z83" s="28"/>
      <c r="AA83" s="28"/>
      <c r="AB83" s="24"/>
      <c r="AC83" s="24"/>
      <c r="AD83" s="24"/>
      <c r="AE83" s="24"/>
    </row>
    <row r="84" spans="1:31" s="2" customFormat="1" ht="14.25">
      <c r="A84" s="2" t="s">
        <v>41</v>
      </c>
      <c r="C84" s="19"/>
      <c r="D84" s="16" t="s">
        <v>47</v>
      </c>
      <c r="F84" s="2" t="s">
        <v>1</v>
      </c>
      <c r="H84" s="24">
        <f>+K84+Q84</f>
        <v>2324</v>
      </c>
      <c r="K84" s="24">
        <v>2324</v>
      </c>
      <c r="N84" s="24"/>
      <c r="Q84" s="24">
        <f t="shared" si="6"/>
        <v>0</v>
      </c>
      <c r="S84" s="24">
        <f>(V84+Y84)</f>
        <v>0</v>
      </c>
      <c r="V84" s="24"/>
      <c r="Y84" s="24"/>
      <c r="Z84" s="28"/>
      <c r="AA84" s="28"/>
      <c r="AB84" s="24"/>
      <c r="AC84" s="24"/>
      <c r="AD84" s="24"/>
      <c r="AE84" s="24"/>
    </row>
    <row r="85" spans="1:31" s="2" customFormat="1" ht="14.25" hidden="1">
      <c r="A85" s="1" t="s">
        <v>95</v>
      </c>
      <c r="B85" s="1"/>
      <c r="C85" s="17"/>
      <c r="D85" s="12" t="s">
        <v>96</v>
      </c>
      <c r="F85" s="2" t="s">
        <v>1</v>
      </c>
      <c r="H85" s="24">
        <f>ROUND(S85,round_as_displayed)</f>
        <v>0</v>
      </c>
      <c r="K85" s="24">
        <f>ROUND(V85,round_as_displayed)</f>
        <v>0</v>
      </c>
      <c r="N85" s="24">
        <f>ROUND(Y85,round_as_displayed)</f>
        <v>0</v>
      </c>
      <c r="Q85" s="24">
        <f t="shared" si="6"/>
        <v>0</v>
      </c>
      <c r="S85" s="24">
        <f>(V85+Y85)</f>
        <v>0</v>
      </c>
      <c r="V85" s="24"/>
      <c r="Y85" s="24"/>
      <c r="Z85" s="28"/>
      <c r="AA85" s="28"/>
      <c r="AB85" s="24"/>
      <c r="AC85" s="24"/>
      <c r="AD85" s="24"/>
      <c r="AE85" s="24"/>
    </row>
    <row r="86" spans="2:31" s="2" customFormat="1" ht="14.25">
      <c r="B86" s="37"/>
      <c r="C86" s="43"/>
      <c r="D86" s="42" t="s">
        <v>18</v>
      </c>
      <c r="E86" s="37"/>
      <c r="F86" s="37" t="s">
        <v>1</v>
      </c>
      <c r="G86" s="44"/>
      <c r="H86" s="45">
        <f>SUM(H49:H57)+SUM(H61:H85)</f>
        <v>8911498</v>
      </c>
      <c r="I86" s="37" t="s">
        <v>1</v>
      </c>
      <c r="J86" s="44"/>
      <c r="K86" s="45">
        <f>SUM(K51:K84)</f>
        <v>4465347</v>
      </c>
      <c r="L86" s="37" t="s">
        <v>1</v>
      </c>
      <c r="M86" s="44"/>
      <c r="N86" s="45">
        <f>SUM(N51:N84)</f>
        <v>0</v>
      </c>
      <c r="O86" s="37" t="s">
        <v>1</v>
      </c>
      <c r="P86" s="44"/>
      <c r="Q86" s="45">
        <f>SUM(Q49:Q57)+SUM(Q61:Q85)</f>
        <v>4446151</v>
      </c>
      <c r="R86" s="7"/>
      <c r="S86" s="25">
        <f>(V86+Y86)</f>
        <v>0</v>
      </c>
      <c r="T86" s="2" t="s">
        <v>1</v>
      </c>
      <c r="U86" s="7"/>
      <c r="V86" s="25"/>
      <c r="X86" s="7"/>
      <c r="Y86" s="25"/>
      <c r="Z86" s="28"/>
      <c r="AA86" s="28"/>
      <c r="AB86" s="24"/>
      <c r="AC86" s="24"/>
      <c r="AD86" s="24"/>
      <c r="AE86" s="24"/>
    </row>
    <row r="87" spans="3:31" s="2" customFormat="1" ht="15" thickBot="1">
      <c r="C87" s="19"/>
      <c r="D87" s="16" t="s">
        <v>61</v>
      </c>
      <c r="F87" s="2" t="s">
        <v>1</v>
      </c>
      <c r="G87" s="8" t="s">
        <v>13</v>
      </c>
      <c r="H87" s="26">
        <f>SUM(H14,H18,H23,H24,H25,H44,H45,H46,H47,H86)</f>
        <v>210410540</v>
      </c>
      <c r="I87" s="2" t="s">
        <v>1</v>
      </c>
      <c r="J87" s="8" t="s">
        <v>13</v>
      </c>
      <c r="K87" s="26">
        <f>SUM(K14,K18,K23,K24,K25,K44,K45,K46,K47,K86)</f>
        <v>114598030</v>
      </c>
      <c r="L87" s="2" t="s">
        <v>1</v>
      </c>
      <c r="M87" s="8" t="s">
        <v>13</v>
      </c>
      <c r="N87" s="26">
        <f>SUM(N14,N18,N23,N24,N25,N44,N45,N46,N47,N86)</f>
        <v>15650318</v>
      </c>
      <c r="O87" s="2" t="s">
        <v>1</v>
      </c>
      <c r="P87" s="8" t="s">
        <v>13</v>
      </c>
      <c r="Q87" s="26">
        <f>SUM(Q14,Q18,Q23,Q24,Q25,Q44,Q45,Q46,Q47,Q86)</f>
        <v>80162192</v>
      </c>
      <c r="R87" s="8" t="s">
        <v>13</v>
      </c>
      <c r="S87" s="26">
        <f>SUM(S14,S18,S23,S24,S25,S44,S45,S46,S47,S86)</f>
        <v>0</v>
      </c>
      <c r="T87" s="2" t="s">
        <v>1</v>
      </c>
      <c r="U87" s="8" t="s">
        <v>13</v>
      </c>
      <c r="V87" s="26"/>
      <c r="X87" s="8"/>
      <c r="Y87" s="26"/>
      <c r="Z87" s="28"/>
      <c r="AA87" s="28"/>
      <c r="AB87" s="24"/>
      <c r="AC87" s="24"/>
      <c r="AD87" s="24"/>
      <c r="AE87" s="24"/>
    </row>
    <row r="88" ht="15" thickTop="1">
      <c r="N88" s="22"/>
    </row>
    <row r="89" ht="14.25">
      <c r="N89" s="22"/>
    </row>
    <row r="90" spans="1:14" ht="14.25" hidden="1">
      <c r="A90" s="21" t="s">
        <v>97</v>
      </c>
      <c r="D90" s="21" t="s">
        <v>106</v>
      </c>
      <c r="N90" s="22"/>
    </row>
    <row r="91" spans="1:14" ht="14.25" hidden="1">
      <c r="A91" s="21" t="s">
        <v>98</v>
      </c>
      <c r="D91" s="21" t="s">
        <v>108</v>
      </c>
      <c r="N91" s="22"/>
    </row>
    <row r="92" spans="1:14" ht="14.25" hidden="1">
      <c r="A92" s="21" t="s">
        <v>99</v>
      </c>
      <c r="D92" s="21" t="s">
        <v>107</v>
      </c>
      <c r="N92" s="22"/>
    </row>
    <row r="93" spans="1:14" ht="14.25" hidden="1">
      <c r="A93" s="21" t="s">
        <v>100</v>
      </c>
      <c r="D93" s="21" t="s">
        <v>110</v>
      </c>
      <c r="N93" s="22"/>
    </row>
    <row r="94" spans="1:14" ht="14.25" hidden="1">
      <c r="A94" s="21" t="s">
        <v>136</v>
      </c>
      <c r="D94" s="21" t="s">
        <v>111</v>
      </c>
      <c r="N94" s="22"/>
    </row>
    <row r="95" spans="1:14" ht="14.25" hidden="1">
      <c r="A95" s="21" t="s">
        <v>137</v>
      </c>
      <c r="D95" s="21" t="s">
        <v>135</v>
      </c>
      <c r="N95" s="22"/>
    </row>
    <row r="96" spans="1:14" ht="14.25" hidden="1">
      <c r="A96" s="21" t="s">
        <v>101</v>
      </c>
      <c r="D96" s="21" t="s">
        <v>112</v>
      </c>
      <c r="N96" s="22"/>
    </row>
    <row r="97" spans="1:14" ht="14.25" hidden="1">
      <c r="A97" s="21" t="s">
        <v>119</v>
      </c>
      <c r="D97" s="21" t="s">
        <v>123</v>
      </c>
      <c r="N97" s="22"/>
    </row>
    <row r="98" spans="1:14" ht="14.25" hidden="1">
      <c r="A98" s="1" t="s">
        <v>102</v>
      </c>
      <c r="D98" s="1" t="s">
        <v>109</v>
      </c>
      <c r="N98" s="22"/>
    </row>
    <row r="99" spans="1:14" ht="14.25" hidden="1">
      <c r="A99" s="21" t="s">
        <v>139</v>
      </c>
      <c r="D99" s="21" t="s">
        <v>126</v>
      </c>
      <c r="N99" s="22"/>
    </row>
    <row r="100" spans="1:14" ht="14.25" hidden="1">
      <c r="A100" s="1" t="s">
        <v>130</v>
      </c>
      <c r="D100" s="1" t="s">
        <v>133</v>
      </c>
      <c r="N100" s="22"/>
    </row>
    <row r="101" ht="14.25">
      <c r="N101" s="22"/>
    </row>
  </sheetData>
  <sheetProtection/>
  <mergeCells count="4">
    <mergeCell ref="H3:Q3"/>
    <mergeCell ref="H4:Q4"/>
    <mergeCell ref="H5:Q5"/>
    <mergeCell ref="H2:Q2"/>
  </mergeCells>
  <printOptions horizontalCentered="1"/>
  <pageMargins left="0.25" right="0.25" top="0.72" bottom="0.26" header="0.5" footer="0.5"/>
  <pageSetup firstPageNumber="5" useFirstPageNumber="1" fitToHeight="1" fitToWidth="1" horizontalDpi="600" verticalDpi="600" orientation="portrait" pageOrder="overThenDown" scale="72" r:id="rId2"/>
  <headerFooter alignWithMargins="0">
    <oddHeader>&amp;R
</oddHeader>
  </headerFooter>
  <colBreaks count="1" manualBreakCount="1"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ejudson</cp:lastModifiedBy>
  <cp:lastPrinted>2011-03-24T21:31:32Z</cp:lastPrinted>
  <dcterms:created xsi:type="dcterms:W3CDTF">1999-07-13T23:41:35Z</dcterms:created>
  <dcterms:modified xsi:type="dcterms:W3CDTF">2011-03-29T14:01:08Z</dcterms:modified>
  <cp:category/>
  <cp:version/>
  <cp:contentType/>
  <cp:contentStatus/>
</cp:coreProperties>
</file>