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3" activeTab="0"/>
  </bookViews>
  <sheets>
    <sheet name="c2a br" sheetId="1" r:id="rId1"/>
  </sheets>
  <definedNames>
    <definedName name="\P">'c2a br'!#REF!</definedName>
    <definedName name="ACADEMIC_SUPPOR">'c2a br'!$A$347</definedName>
    <definedName name="DASH">'c2a br'!#REF!</definedName>
    <definedName name="H_1">'c2a br'!$A$3:$O$12</definedName>
    <definedName name="INSTIT_SUPP">'c2a br'!$A$464</definedName>
    <definedName name="OPER_AND_MAINT">'c2a br'!#REF!</definedName>
    <definedName name="P_1">'c2a br'!$A$13:$O$572</definedName>
    <definedName name="_xlnm.Print_Area" localSheetId="0">'c2a br'!$A$1:$O$572</definedName>
    <definedName name="_xlnm.Print_Titles" localSheetId="0">'c2a br'!$1:$12</definedName>
    <definedName name="Print_Titles_MI" localSheetId="0">'c2a br'!$3:$12</definedName>
    <definedName name="PUBLIC_SERVICE">'c2a br'!$A$272</definedName>
    <definedName name="RESEARCH">'c2a br'!$A$170</definedName>
    <definedName name="STUDENT_SERV">'c2a br'!$A$422</definedName>
  </definedNames>
  <calcPr fullCalcOnLoad="1"/>
</workbook>
</file>

<file path=xl/sharedStrings.xml><?xml version="1.0" encoding="utf-8"?>
<sst xmlns="http://schemas.openxmlformats.org/spreadsheetml/2006/main" count="1195" uniqueCount="358">
  <si>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</si>
  <si>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</si>
  <si>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</si>
  <si>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</si>
  <si>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</si>
  <si>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</si>
  <si>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</si>
  <si>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</si>
  <si>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</si>
  <si>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</si>
  <si>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/>
  </si>
  <si>
    <t xml:space="preserve"> </t>
  </si>
  <si>
    <t xml:space="preserve"> Research--</t>
  </si>
  <si>
    <t xml:space="preserve">   Academic programs abroad </t>
  </si>
  <si>
    <t xml:space="preserve">    Agricultural economics and agribusiness </t>
  </si>
  <si>
    <t xml:space="preserve">    Agronomy</t>
  </si>
  <si>
    <t xml:space="preserve">    Animal science</t>
  </si>
  <si>
    <t xml:space="preserve">    Biological and agricultural engineering </t>
  </si>
  <si>
    <t xml:space="preserve">    Entomology</t>
  </si>
  <si>
    <t xml:space="preserve">    Experimental statistics </t>
  </si>
  <si>
    <t xml:space="preserve">    Food science</t>
  </si>
  <si>
    <t xml:space="preserve">    Forestry camp </t>
  </si>
  <si>
    <t xml:space="preserve">    Human ecology </t>
  </si>
  <si>
    <t xml:space="preserve">    Interdisciplinary </t>
  </si>
  <si>
    <t xml:space="preserve">    Plant pathology </t>
  </si>
  <si>
    <t xml:space="preserve">    Aerospace studies </t>
  </si>
  <si>
    <t xml:space="preserve">    Communication sciences and disorders</t>
  </si>
  <si>
    <t xml:space="preserve">    English </t>
  </si>
  <si>
    <t xml:space="preserve">    Eric Voegelin institute</t>
  </si>
  <si>
    <t xml:space="preserve">    Foreign languages and literatures</t>
  </si>
  <si>
    <t xml:space="preserve">    Foreign languages laboratory</t>
  </si>
  <si>
    <t xml:space="preserve">    French studies</t>
  </si>
  <si>
    <t xml:space="preserve">    Geography and anthropology</t>
  </si>
  <si>
    <t xml:space="preserve">    History </t>
  </si>
  <si>
    <t xml:space="preserve">    Linguistics </t>
  </si>
  <si>
    <t xml:space="preserve">    Mathematics</t>
  </si>
  <si>
    <t xml:space="preserve">    Military science</t>
  </si>
  <si>
    <t xml:space="preserve">    Philosophy</t>
  </si>
  <si>
    <t xml:space="preserve">    Political science </t>
  </si>
  <si>
    <t xml:space="preserve">    Psychology</t>
  </si>
  <si>
    <t xml:space="preserve">    Sociology </t>
  </si>
  <si>
    <t xml:space="preserve">    Biological sciences</t>
  </si>
  <si>
    <t xml:space="preserve">    Chemistry </t>
  </si>
  <si>
    <t xml:space="preserve">    Computer science</t>
  </si>
  <si>
    <t xml:space="preserve">    Geology </t>
  </si>
  <si>
    <t xml:space="preserve">    Physics and astronomy </t>
  </si>
  <si>
    <t xml:space="preserve">    Accounting</t>
  </si>
  <si>
    <t xml:space="preserve">    Economics </t>
  </si>
  <si>
    <t xml:space="preserve">    Finance </t>
  </si>
  <si>
    <t xml:space="preserve">    Management</t>
  </si>
  <si>
    <t xml:space="preserve">    Marketing </t>
  </si>
  <si>
    <t xml:space="preserve">    Public administration</t>
  </si>
  <si>
    <t xml:space="preserve">    Oceanography and coastal sciences </t>
  </si>
  <si>
    <t xml:space="preserve">    Architecture</t>
  </si>
  <si>
    <t xml:space="preserve">    Fine arts</t>
  </si>
  <si>
    <t xml:space="preserve">    Landscape architecture</t>
  </si>
  <si>
    <t xml:space="preserve">    Kinesiology </t>
  </si>
  <si>
    <t xml:space="preserve">    Chemical</t>
  </si>
  <si>
    <t xml:space="preserve">    Civil and environmental</t>
  </si>
  <si>
    <t xml:space="preserve">    Mechanical</t>
  </si>
  <si>
    <t xml:space="preserve">    Petroleum </t>
  </si>
  <si>
    <t xml:space="preserve">   Graduate school</t>
  </si>
  <si>
    <t xml:space="preserve">   Honors college </t>
  </si>
  <si>
    <t xml:space="preserve">   Library science</t>
  </si>
  <si>
    <t xml:space="preserve">   Mass communication </t>
  </si>
  <si>
    <t xml:space="preserve">    Bands</t>
  </si>
  <si>
    <t xml:space="preserve">   Social work</t>
  </si>
  <si>
    <t xml:space="preserve">   Summer session </t>
  </si>
  <si>
    <t xml:space="preserve">    Clinical sciences </t>
  </si>
  <si>
    <t xml:space="preserve">    Comparative biomedical sciences</t>
  </si>
  <si>
    <t xml:space="preserve">    Continuing education</t>
  </si>
  <si>
    <t xml:space="preserve">    Laboratory animal resources </t>
  </si>
  <si>
    <t xml:space="preserve">    Pathobiological sciences</t>
  </si>
  <si>
    <t xml:space="preserve">    Teaching hospital and clinics</t>
  </si>
  <si>
    <t xml:space="preserve">    History</t>
  </si>
  <si>
    <t xml:space="preserve">    Mathematics </t>
  </si>
  <si>
    <t xml:space="preserve">    Sociology</t>
  </si>
  <si>
    <t xml:space="preserve">    Chemistry</t>
  </si>
  <si>
    <t xml:space="preserve">    Interdisciplinary</t>
  </si>
  <si>
    <t xml:space="preserve">    Physics and astronomy</t>
  </si>
  <si>
    <t xml:space="preserve">    Wetlands biogeochemistry institute</t>
  </si>
  <si>
    <t xml:space="preserve">   Center for energy studies</t>
  </si>
  <si>
    <t xml:space="preserve">    Civil and environmental </t>
  </si>
  <si>
    <t xml:space="preserve">    Hazardous substance research center</t>
  </si>
  <si>
    <t xml:space="preserve">    Water resources </t>
  </si>
  <si>
    <t xml:space="preserve">   Louisiana geological survey</t>
  </si>
  <si>
    <t xml:space="preserve">    Council on research</t>
  </si>
  <si>
    <t xml:space="preserve">    Hurricane center</t>
  </si>
  <si>
    <t xml:space="preserve">    Comparative biomedical sciences </t>
  </si>
  <si>
    <t xml:space="preserve">    Equine health and disease research</t>
  </si>
  <si>
    <t xml:space="preserve">    Biological sciences </t>
  </si>
  <si>
    <t xml:space="preserve">    Science and engineering fair</t>
  </si>
  <si>
    <t xml:space="preserve">   Financial aid administration</t>
  </si>
  <si>
    <t xml:space="preserve">   Mass communication</t>
  </si>
  <si>
    <t xml:space="preserve">    Veterinary clinical services</t>
  </si>
  <si>
    <t xml:space="preserve">    Middleton </t>
  </si>
  <si>
    <t xml:space="preserve">    Veterinary medicine</t>
  </si>
  <si>
    <t xml:space="preserve">      Total libraries </t>
  </si>
  <si>
    <t xml:space="preserve">      Total museums </t>
  </si>
  <si>
    <t xml:space="preserve">    Administration</t>
  </si>
  <si>
    <t xml:space="preserve">    Field support</t>
  </si>
  <si>
    <t xml:space="preserve">   Program assessment</t>
  </si>
  <si>
    <t xml:space="preserve">   Radiation safety</t>
  </si>
  <si>
    <t xml:space="preserve">   University press </t>
  </si>
  <si>
    <t xml:space="preserve">    Agriculture </t>
  </si>
  <si>
    <t xml:space="preserve">    Education</t>
  </si>
  <si>
    <t xml:space="preserve">    Engineering </t>
  </si>
  <si>
    <t xml:space="preserve">    Honors college</t>
  </si>
  <si>
    <t xml:space="preserve">    Library science</t>
  </si>
  <si>
    <t xml:space="preserve">    Mass communication</t>
  </si>
  <si>
    <t xml:space="preserve">    Music and dramatic arts </t>
  </si>
  <si>
    <t xml:space="preserve">    Social work</t>
  </si>
  <si>
    <t xml:space="preserve">    University college</t>
  </si>
  <si>
    <t xml:space="preserve">    Veterinary medicine </t>
  </si>
  <si>
    <t xml:space="preserve">   Career planning and placement</t>
  </si>
  <si>
    <t xml:space="preserve">   Disability services and wellness education</t>
  </si>
  <si>
    <t xml:space="preserve">   International programs </t>
  </si>
  <si>
    <t xml:space="preserve">   International students </t>
  </si>
  <si>
    <t xml:space="preserve">   Office of dean of students </t>
  </si>
  <si>
    <t xml:space="preserve">   Student activities</t>
  </si>
  <si>
    <t xml:space="preserve">   Student government association </t>
  </si>
  <si>
    <t xml:space="preserve">   Chancellor </t>
  </si>
  <si>
    <t xml:space="preserve">      Total executive management</t>
  </si>
  <si>
    <t xml:space="preserve">   Accounting services</t>
  </si>
  <si>
    <t xml:space="preserve">   Budget and planning</t>
  </si>
  <si>
    <t xml:space="preserve">   Miscellaneous expenses </t>
  </si>
  <si>
    <t xml:space="preserve">      Total fiscal operations </t>
  </si>
  <si>
    <t xml:space="preserve">   Faculty senate </t>
  </si>
  <si>
    <t xml:space="preserve">   Legal services </t>
  </si>
  <si>
    <t xml:space="preserve">   Membership in organizations</t>
  </si>
  <si>
    <t xml:space="preserve">   Office of state civil service</t>
  </si>
  <si>
    <t xml:space="preserve">   Human resource management</t>
  </si>
  <si>
    <t xml:space="preserve">   Public relations </t>
  </si>
  <si>
    <t xml:space="preserve">   Staff senate </t>
  </si>
  <si>
    <t xml:space="preserve">   Veterinary medicine</t>
  </si>
  <si>
    <t xml:space="preserve">      Total general administrative services </t>
  </si>
  <si>
    <t xml:space="preserve">   Casualty insurance </t>
  </si>
  <si>
    <t xml:space="preserve">   Commencements</t>
  </si>
  <si>
    <t xml:space="preserve">   Property management</t>
  </si>
  <si>
    <t xml:space="preserve">   Purchasing </t>
  </si>
  <si>
    <t xml:space="preserve">      Total logistical services</t>
  </si>
  <si>
    <t xml:space="preserve">   Administration </t>
  </si>
  <si>
    <t xml:space="preserve">   Architectural and engineering services </t>
  </si>
  <si>
    <t xml:space="preserve">   Boiler room</t>
  </si>
  <si>
    <t xml:space="preserve">   Building operations</t>
  </si>
  <si>
    <t xml:space="preserve">   Campus police</t>
  </si>
  <si>
    <t xml:space="preserve">   Cogeneration </t>
  </si>
  <si>
    <t xml:space="preserve">   Elevator maintenance </t>
  </si>
  <si>
    <t xml:space="preserve">   Environmental maintenance</t>
  </si>
  <si>
    <t xml:space="preserve">   Grounds</t>
  </si>
  <si>
    <t xml:space="preserve">   Janitorial services</t>
  </si>
  <si>
    <t xml:space="preserve">   Maintenance</t>
  </si>
  <si>
    <t xml:space="preserve">   Planned projects </t>
  </si>
  <si>
    <t xml:space="preserve">   Refuse collection</t>
  </si>
  <si>
    <t xml:space="preserve">   Telecommunication systems</t>
  </si>
  <si>
    <t xml:space="preserve">   Truck service</t>
  </si>
  <si>
    <t xml:space="preserve">      Total general operations</t>
  </si>
  <si>
    <t xml:space="preserve">    Equipment maintenance </t>
  </si>
  <si>
    <t xml:space="preserve">    Janitorial services </t>
  </si>
  <si>
    <t xml:space="preserve">    Maintenance</t>
  </si>
  <si>
    <t xml:space="preserve">    Motor pool</t>
  </si>
  <si>
    <t xml:space="preserve">      Total veterinary medicine-general operations</t>
  </si>
  <si>
    <t xml:space="preserve">    Moving of university departments</t>
  </si>
  <si>
    <t xml:space="preserve">   Property insurance </t>
  </si>
  <si>
    <t xml:space="preserve">   Scholarships and fellowships </t>
  </si>
  <si>
    <t xml:space="preserve">   Capital improvements </t>
  </si>
  <si>
    <t xml:space="preserve">    Communication studies</t>
  </si>
  <si>
    <t xml:space="preserve">    Biotechnology and molecular medicine</t>
  </si>
  <si>
    <t xml:space="preserve">   Academic center for student athletes</t>
  </si>
  <si>
    <t xml:space="preserve">      Total veterinary medicine</t>
  </si>
  <si>
    <t xml:space="preserve">        Total instruction</t>
  </si>
  <si>
    <t xml:space="preserve">      Total music and dramatic arts</t>
  </si>
  <si>
    <t xml:space="preserve">      Total engineering</t>
  </si>
  <si>
    <t xml:space="preserve">      Total education</t>
  </si>
  <si>
    <t xml:space="preserve">      Total continuing education</t>
  </si>
  <si>
    <t xml:space="preserve">      Total agriculture</t>
  </si>
  <si>
    <t xml:space="preserve">      Total research and economic development</t>
  </si>
  <si>
    <t xml:space="preserve">        Total research </t>
  </si>
  <si>
    <t xml:space="preserve">        Total public service </t>
  </si>
  <si>
    <t xml:space="preserve">    Art</t>
  </si>
  <si>
    <t xml:space="preserve">    Rural life </t>
  </si>
  <si>
    <t xml:space="preserve">        personnel development</t>
  </si>
  <si>
    <t xml:space="preserve">        Total academic support </t>
  </si>
  <si>
    <t xml:space="preserve">      Total social and cultural development</t>
  </si>
  <si>
    <t xml:space="preserve">        Total student services </t>
  </si>
  <si>
    <t xml:space="preserve">      Subtotal student services </t>
  </si>
  <si>
    <t xml:space="preserve">      Subtotal institutional support</t>
  </si>
  <si>
    <t xml:space="preserve">        Total institutional support</t>
  </si>
  <si>
    <t xml:space="preserve">    Subtotal general administrative services </t>
  </si>
  <si>
    <t xml:space="preserve">       Less allocation to Agricultural Center</t>
  </si>
  <si>
    <t xml:space="preserve">       Less allocation to Law Center </t>
  </si>
  <si>
    <t xml:space="preserve">       Less allocation to Pennington</t>
  </si>
  <si>
    <t xml:space="preserve">        Total operation and maintenance of plant </t>
  </si>
  <si>
    <t xml:space="preserve">       Less allocation to Law Center</t>
  </si>
  <si>
    <t xml:space="preserve">    Renewable natural resources</t>
  </si>
  <si>
    <t xml:space="preserve">    Interior design</t>
  </si>
  <si>
    <t xml:space="preserve">    MBA programs</t>
  </si>
  <si>
    <t xml:space="preserve">      Total coast and environment</t>
  </si>
  <si>
    <t xml:space="preserve">   Social work </t>
  </si>
  <si>
    <t xml:space="preserve">   Laboratory school</t>
  </si>
  <si>
    <t xml:space="preserve">    Art and design</t>
  </si>
  <si>
    <t xml:space="preserve">   Financial system services</t>
  </si>
  <si>
    <t xml:space="preserve">   Telecommunications</t>
  </si>
  <si>
    <t xml:space="preserve">    Information systems and decision sciences (ISDS)</t>
  </si>
  <si>
    <t xml:space="preserve">   Center for computation and technology (CCT)</t>
  </si>
  <si>
    <t xml:space="preserve">    Fire and emergency training institute (FETI)</t>
  </si>
  <si>
    <t xml:space="preserve">    Information systems and decision sciences (ISDS) </t>
  </si>
  <si>
    <t xml:space="preserve">    Business and technology center (LBTC)</t>
  </si>
  <si>
    <t xml:space="preserve">   Center for advanced microstructures and devices (CAMD)</t>
  </si>
  <si>
    <t xml:space="preserve">       Less allocation to Auxiliaries</t>
  </si>
  <si>
    <t xml:space="preserve"> Operation and maintenance of plant--</t>
  </si>
  <si>
    <t xml:space="preserve">      Subtotal operation and maintenance of plant </t>
  </si>
  <si>
    <t xml:space="preserve">   African American cultural center </t>
  </si>
  <si>
    <t>Educational and general:</t>
  </si>
  <si>
    <t xml:space="preserve">   Gordon A. Cain center</t>
  </si>
  <si>
    <t xml:space="preserve"> Public service--</t>
  </si>
  <si>
    <t xml:space="preserve">  Academic support--</t>
  </si>
  <si>
    <t xml:space="preserve"> Student services--</t>
  </si>
  <si>
    <t xml:space="preserve"> Institutional support--</t>
  </si>
  <si>
    <t xml:space="preserve">   Agriculture-</t>
  </si>
  <si>
    <t xml:space="preserve">   Art and design-</t>
  </si>
  <si>
    <t xml:space="preserve">   Coast and environment-</t>
  </si>
  <si>
    <t xml:space="preserve">   Continuing education-</t>
  </si>
  <si>
    <t xml:space="preserve">   Education-</t>
  </si>
  <si>
    <t xml:space="preserve">   Engineering-</t>
  </si>
  <si>
    <t xml:space="preserve">   Music and dramatic arts-</t>
  </si>
  <si>
    <t xml:space="preserve">   Veterinary medicine-</t>
  </si>
  <si>
    <t xml:space="preserve">   Research and economic development-</t>
  </si>
  <si>
    <t xml:space="preserve">   Libraries-</t>
  </si>
  <si>
    <t xml:space="preserve">   Museums-</t>
  </si>
  <si>
    <t xml:space="preserve">   Academic administration and personnel development-</t>
  </si>
  <si>
    <t xml:space="preserve">  Counseling and career guidance-</t>
  </si>
  <si>
    <t xml:space="preserve">  Social and cultural development-</t>
  </si>
  <si>
    <t xml:space="preserve">  Executive management-</t>
  </si>
  <si>
    <t xml:space="preserve">  Fiscal operations-</t>
  </si>
  <si>
    <t xml:space="preserve">  General administrative services-</t>
  </si>
  <si>
    <t xml:space="preserve">  Logistical services-</t>
  </si>
  <si>
    <t xml:space="preserve">  General operations-</t>
  </si>
  <si>
    <t xml:space="preserve">   Veterinary medicine general operations-</t>
  </si>
  <si>
    <t xml:space="preserve">   Renewals and replacements-</t>
  </si>
  <si>
    <t xml:space="preserve">   Office of greek affairs</t>
  </si>
  <si>
    <t xml:space="preserve">   Electricity, gas, water, and sewer</t>
  </si>
  <si>
    <t xml:space="preserve">    Electricity, gas, water, and sewer </t>
  </si>
  <si>
    <t xml:space="preserve">   Institute for partnerships in education</t>
  </si>
  <si>
    <t xml:space="preserve">   Student computer labs</t>
  </si>
  <si>
    <t xml:space="preserve">    Laboratory animal resources</t>
  </si>
  <si>
    <t xml:space="preserve">   International cultural center</t>
  </si>
  <si>
    <t xml:space="preserve">  Nonmandatory transfers for-</t>
  </si>
  <si>
    <t xml:space="preserve">        Total transfers</t>
  </si>
  <si>
    <t xml:space="preserve">          Total expenditures and transfers</t>
  </si>
  <si>
    <t xml:space="preserve">     Less allocation to Agricultural Center</t>
  </si>
  <si>
    <t xml:space="preserve">    Human resource education and workforce development</t>
  </si>
  <si>
    <t xml:space="preserve">    Engineering computing services</t>
  </si>
  <si>
    <t xml:space="preserve">    English</t>
  </si>
  <si>
    <t xml:space="preserve">    Turbine innovation and energy research center</t>
  </si>
  <si>
    <t xml:space="preserve">    Theatre</t>
  </si>
  <si>
    <t xml:space="preserve">     Subtotal libraries</t>
  </si>
  <si>
    <t xml:space="preserve">   Executive Vice Chancellor and Provost</t>
  </si>
  <si>
    <t xml:space="preserve">   Vice Chancellor for communications and university relations </t>
  </si>
  <si>
    <t xml:space="preserve">   Vice Chancellor for finance and administrative services </t>
  </si>
  <si>
    <t xml:space="preserve">   Vice Chancellor for research and graduate studies</t>
  </si>
  <si>
    <t xml:space="preserve">   Vice Chancellor for strategic initiatives</t>
  </si>
  <si>
    <t xml:space="preserve">       Less allocation to Veterinary Medicine</t>
  </si>
  <si>
    <t xml:space="preserve">       Less allocation to Veterinary medicine </t>
  </si>
  <si>
    <t xml:space="preserve">    Non-credit programs</t>
  </si>
  <si>
    <t xml:space="preserve">    Music</t>
  </si>
  <si>
    <t xml:space="preserve">    Louisiana transportation research center</t>
  </si>
  <si>
    <t xml:space="preserve">   University college</t>
  </si>
  <si>
    <t xml:space="preserve">    Diagnostic laboratory</t>
  </si>
  <si>
    <t xml:space="preserve">   Information technology services</t>
  </si>
  <si>
    <t xml:space="preserve">   Judicial affairs</t>
  </si>
  <si>
    <t xml:space="preserve">   Orientation</t>
  </si>
  <si>
    <t xml:space="preserve">   Network, infrastructure, and research enablement</t>
  </si>
  <si>
    <t xml:space="preserve">    Independent and distance learning</t>
  </si>
  <si>
    <t xml:space="preserve">    Office of research</t>
  </si>
  <si>
    <t xml:space="preserve">          Total educational and general expenditures</t>
  </si>
  <si>
    <t xml:space="preserve">      Total academic administration and </t>
  </si>
  <si>
    <t xml:space="preserve">     Coastal ecology institute </t>
  </si>
  <si>
    <t xml:space="preserve">     Coastal studies institute </t>
  </si>
  <si>
    <t xml:space="preserve">    Graduate school</t>
  </si>
  <si>
    <t>Current Unrestricted Fund Expenditures</t>
  </si>
  <si>
    <t>ANALYSIS C-2A</t>
  </si>
  <si>
    <t xml:space="preserve">     Environmental sciences</t>
  </si>
  <si>
    <t xml:space="preserve">    Environmental sciences</t>
  </si>
  <si>
    <t xml:space="preserve">   Communication across the curriculum</t>
  </si>
  <si>
    <t xml:space="preserve">    Pre-college programs</t>
  </si>
  <si>
    <t xml:space="preserve">    Personal enrichment</t>
  </si>
  <si>
    <t xml:space="preserve">    Construction management and industrial </t>
  </si>
  <si>
    <t xml:space="preserve">    Electrical </t>
  </si>
  <si>
    <t xml:space="preserve">    Foreign languages and literature</t>
  </si>
  <si>
    <t xml:space="preserve">    Center for rotating machinery</t>
  </si>
  <si>
    <t xml:space="preserve">    Special programs</t>
  </si>
  <si>
    <t xml:space="preserve">  Continuing education</t>
  </si>
  <si>
    <t xml:space="preserve">  Office of assessment and evaluation </t>
  </si>
  <si>
    <t xml:space="preserve">   Campus life</t>
  </si>
  <si>
    <t xml:space="preserve">   Homecoming committee</t>
  </si>
  <si>
    <t xml:space="preserve">   Business-</t>
  </si>
  <si>
    <t xml:space="preserve">      Total business </t>
  </si>
  <si>
    <t xml:space="preserve">    Educational theory, policy, and practice (ETPP)</t>
  </si>
  <si>
    <t xml:space="preserve">    Museum of natural science</t>
  </si>
  <si>
    <t xml:space="preserve">     Interdisciplinary </t>
  </si>
  <si>
    <t xml:space="preserve">     Oceanography and coastal sciences </t>
  </si>
  <si>
    <t xml:space="preserve">     Special programs</t>
  </si>
  <si>
    <t xml:space="preserve">     Wetlands biogeochemistry institute</t>
  </si>
  <si>
    <t xml:space="preserve">       Total coast and environment</t>
  </si>
  <si>
    <t xml:space="preserve">   Life course and aging center</t>
  </si>
  <si>
    <t xml:space="preserve">   Center for community engagement, learning, and leadership </t>
  </si>
  <si>
    <t xml:space="preserve">   Center for academic success</t>
  </si>
  <si>
    <t xml:space="preserve">   Faculty fellows program</t>
  </si>
  <si>
    <t xml:space="preserve">   Miscellaneous expenses</t>
  </si>
  <si>
    <t xml:space="preserve">    Research and service division</t>
  </si>
  <si>
    <t xml:space="preserve">     Educational theory, policy, and practice (ETPP)</t>
  </si>
  <si>
    <t xml:space="preserve">  Undergraduate admissions and student aid</t>
  </si>
  <si>
    <t xml:space="preserve">  Veterinary medicine allocation from LSU</t>
  </si>
  <si>
    <t xml:space="preserve">     Allocation from System</t>
  </si>
  <si>
    <t xml:space="preserve">      Total art and design </t>
  </si>
  <si>
    <t xml:space="preserve">   Computer charges</t>
  </si>
  <si>
    <t xml:space="preserve">   Humanities and social sciences-</t>
  </si>
  <si>
    <t xml:space="preserve">      Total humanities and social sciences</t>
  </si>
  <si>
    <t xml:space="preserve">   Intersession</t>
  </si>
  <si>
    <t xml:space="preserve">   Science-</t>
  </si>
  <si>
    <t xml:space="preserve">      Total science </t>
  </si>
  <si>
    <t xml:space="preserve">   Strategic initiatives</t>
  </si>
  <si>
    <t xml:space="preserve">       Total art and design</t>
  </si>
  <si>
    <t xml:space="preserve">    Economics</t>
  </si>
  <si>
    <t xml:space="preserve">      Total science</t>
  </si>
  <si>
    <t xml:space="preserve">   Equity, diversity, and community outreach</t>
  </si>
  <si>
    <t xml:space="preserve">    Instruction</t>
  </si>
  <si>
    <t xml:space="preserve">       Total music and dramatic arts</t>
  </si>
  <si>
    <t xml:space="preserve">      Disaster relief</t>
  </si>
  <si>
    <t xml:space="preserve">    Humanities and social sciences</t>
  </si>
  <si>
    <t xml:space="preserve">    Science</t>
  </si>
  <si>
    <t xml:space="preserve">  Records and registration</t>
  </si>
  <si>
    <t xml:space="preserve">   Vice Chancellor for student life</t>
  </si>
  <si>
    <t xml:space="preserve">   Student financial management center</t>
  </si>
  <si>
    <t xml:space="preserve">    Business </t>
  </si>
  <si>
    <t>For the year ended June 30, 2012</t>
  </si>
  <si>
    <t xml:space="preserve">    Stephenson entrepreneurial institute</t>
  </si>
  <si>
    <t xml:space="preserve">    Kinesiology</t>
  </si>
  <si>
    <t xml:space="preserve">     Kinesiology</t>
  </si>
  <si>
    <t xml:space="preserve">       Total education</t>
  </si>
  <si>
    <t xml:space="preserve">   LSU Press</t>
  </si>
  <si>
    <t xml:space="preserve">  Enrollment services</t>
  </si>
  <si>
    <t xml:space="preserve">   Accreditation study </t>
  </si>
  <si>
    <t xml:space="preserve">       Less allocation to University Departments</t>
  </si>
  <si>
    <t xml:space="preserve">   Environmental health and safety</t>
  </si>
  <si>
    <t xml:space="preserve">   Risk management</t>
  </si>
  <si>
    <t xml:space="preserve">    Miscellaneous minor jobs</t>
  </si>
  <si>
    <t xml:space="preserve">      Total renewals and replacements</t>
  </si>
  <si>
    <t xml:space="preserve">    Political science</t>
  </si>
  <si>
    <t xml:space="preserve">      Total counseling and career guidance</t>
  </si>
  <si>
    <t xml:space="preserve">   Other</t>
  </si>
  <si>
    <t xml:space="preserve">   Stephenson national center for security research and training -</t>
  </si>
  <si>
    <t xml:space="preserve">    Teaching hospital</t>
  </si>
  <si>
    <t xml:space="preserve">    Stephenson national center for security research and training </t>
  </si>
  <si>
    <t xml:space="preserve">   Equity, diversity, and community outreach </t>
  </si>
  <si>
    <t xml:space="preserve">   Louisiana sea grant</t>
  </si>
  <si>
    <t xml:space="preserve">   Louisiana sea grant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</si>
</sst>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42" fontId="7" fillId="0" borderId="10" xfId="44" applyNumberFormat="1" applyFont="1" applyFill="1" applyBorder="1" applyAlignment="1" applyProtection="1">
      <alignment vertical="center"/>
      <protection/>
    </xf>
    <xf numFmtId="167" fontId="7" fillId="0" borderId="10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right"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horizontal="right"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>
      <alignment vertical="center"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horizontal="right"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14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41" fontId="7" fillId="0" borderId="1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left" vertical="center"/>
      <protection/>
    </xf>
    <xf numFmtId="167" fontId="7" fillId="0" borderId="16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horizontal="right" vertical="center"/>
      <protection/>
    </xf>
    <xf numFmtId="41" fontId="7" fillId="0" borderId="12" xfId="42" applyNumberFormat="1" applyFont="1" applyFill="1" applyBorder="1" applyAlignment="1" applyProtection="1">
      <alignment vertical="center"/>
      <protection/>
    </xf>
    <xf numFmtId="37" fontId="0" fillId="0" borderId="0" xfId="56" applyBorder="1">
      <alignment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>
      <alignment vertical="center"/>
    </xf>
    <xf numFmtId="165" fontId="2" fillId="0" borderId="0" xfId="42" applyNumberFormat="1" applyFont="1" applyBorder="1" applyAlignment="1">
      <alignment vertical="center"/>
    </xf>
    <xf numFmtId="165" fontId="7" fillId="0" borderId="11" xfId="42" applyNumberFormat="1" applyFont="1" applyFill="1" applyBorder="1" applyAlignment="1" applyProtection="1">
      <alignment horizontal="right" vertical="center"/>
      <protection/>
    </xf>
    <xf numFmtId="37" fontId="42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1428750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428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95"/>
  <sheetViews>
    <sheetView showGridLines="0" tabSelected="1" defaultGridColor="0" zoomScalePageLayoutView="0" colorId="22" workbookViewId="0" topLeftCell="A1">
      <selection activeCell="A387" sqref="A387"/>
    </sheetView>
  </sheetViews>
  <sheetFormatPr defaultColWidth="9.140625" defaultRowHeight="12"/>
  <cols>
    <col min="1" max="1" width="56.5742187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49" customWidth="1"/>
    <col min="7" max="7" width="14.57421875" style="2" customWidth="1"/>
    <col min="8" max="8" width="1.57421875" style="49" customWidth="1"/>
    <col min="9" max="9" width="14.57421875" style="2" customWidth="1"/>
    <col min="10" max="10" width="1.57421875" style="49" customWidth="1"/>
    <col min="11" max="11" width="14.57421875" style="2" customWidth="1"/>
    <col min="12" max="12" width="1.57421875" style="49" customWidth="1"/>
    <col min="13" max="13" width="14.57421875" style="2" customWidth="1"/>
    <col min="14" max="14" width="1.57421875" style="49" customWidth="1"/>
    <col min="15" max="15" width="14.57421875" style="2" customWidth="1"/>
    <col min="16" max="30" width="7.57421875" style="2" customWidth="1"/>
    <col min="31" max="31" width="10.421875" style="2" bestFit="1" customWidth="1"/>
    <col min="32" max="16384" width="9.00390625" style="2" customWidth="1"/>
  </cols>
  <sheetData>
    <row r="1" spans="2:256" ht="13.5" customHeight="1">
      <c r="B1" s="9"/>
      <c r="C1" s="9"/>
      <c r="D1" s="9"/>
      <c r="E1" s="9"/>
      <c r="F1" s="45"/>
      <c r="G1" s="9"/>
      <c r="H1" s="45"/>
      <c r="I1" s="9"/>
      <c r="J1" s="45"/>
      <c r="K1" s="9"/>
      <c r="L1" s="45"/>
      <c r="M1" s="9"/>
      <c r="N1" s="45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3" customFormat="1" ht="13.5" customHeight="1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3" customFormat="1" ht="15" customHeight="1">
      <c r="A3" s="52"/>
      <c r="B3" s="11"/>
      <c r="C3" s="51" t="s">
        <v>281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s="3" customFormat="1" ht="8.25" customHeight="1">
      <c r="A4" s="52"/>
      <c r="B4" s="1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3" customFormat="1" ht="16.5">
      <c r="A5" s="52"/>
      <c r="B5" s="12"/>
      <c r="C5" s="51" t="s">
        <v>280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16.5">
      <c r="A6" s="52"/>
      <c r="B6" s="11"/>
      <c r="C6" s="51" t="s">
        <v>336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4" customFormat="1" ht="10.5" customHeight="1">
      <c r="A7" s="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2:256" ht="12">
      <c r="B8" s="1"/>
      <c r="C8" s="1"/>
      <c r="D8" s="1"/>
      <c r="E8" s="1"/>
      <c r="F8" s="46"/>
      <c r="G8" s="1"/>
      <c r="H8" s="46"/>
      <c r="I8" s="1"/>
      <c r="J8" s="46"/>
      <c r="K8" s="1"/>
      <c r="L8" s="46"/>
      <c r="M8" s="1"/>
      <c r="N8" s="4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 customHeight="1">
      <c r="A9" s="17"/>
      <c r="B9" s="17"/>
      <c r="C9" s="17"/>
      <c r="D9" s="17"/>
      <c r="E9" s="17"/>
      <c r="F9" s="47"/>
      <c r="G9" s="17"/>
      <c r="H9" s="47"/>
      <c r="I9" s="17"/>
      <c r="J9" s="47"/>
      <c r="K9" s="17"/>
      <c r="L9" s="47"/>
      <c r="M9" s="17"/>
      <c r="N9" s="4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" customHeight="1">
      <c r="A10" s="18"/>
      <c r="B10" s="18"/>
      <c r="C10" s="19"/>
      <c r="D10" s="19"/>
      <c r="E10" s="19"/>
      <c r="F10" s="41"/>
      <c r="G10" s="19"/>
      <c r="H10" s="41"/>
      <c r="I10" s="39" t="s">
        <v>0</v>
      </c>
      <c r="J10" s="41"/>
      <c r="K10" s="19"/>
      <c r="L10" s="41"/>
      <c r="M10" s="39" t="s">
        <v>1</v>
      </c>
      <c r="N10" s="41"/>
      <c r="O10" s="19"/>
      <c r="P10" s="19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 customHeight="1">
      <c r="A11" s="1"/>
      <c r="B11" s="1"/>
      <c r="C11" s="40" t="s">
        <v>2</v>
      </c>
      <c r="D11" s="41"/>
      <c r="E11" s="40" t="s">
        <v>3</v>
      </c>
      <c r="F11" s="41"/>
      <c r="G11" s="40" t="s">
        <v>4</v>
      </c>
      <c r="H11" s="41"/>
      <c r="I11" s="40" t="s">
        <v>5</v>
      </c>
      <c r="J11" s="41"/>
      <c r="K11" s="40" t="s">
        <v>6</v>
      </c>
      <c r="L11" s="41"/>
      <c r="M11" s="40" t="s">
        <v>7</v>
      </c>
      <c r="N11" s="41"/>
      <c r="O11" s="40" t="s">
        <v>8</v>
      </c>
      <c r="P11" s="19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" customHeight="1">
      <c r="A12" s="19"/>
      <c r="B12" s="19"/>
      <c r="C12" s="19"/>
      <c r="D12" s="19"/>
      <c r="E12" s="19"/>
      <c r="F12" s="41"/>
      <c r="G12" s="19"/>
      <c r="H12" s="41"/>
      <c r="I12" s="19"/>
      <c r="J12" s="41"/>
      <c r="K12" s="19"/>
      <c r="L12" s="41"/>
      <c r="M12" s="19"/>
      <c r="N12" s="41"/>
      <c r="O12" s="1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7" customFormat="1" ht="13.5" customHeight="1">
      <c r="A13" s="20" t="s">
        <v>213</v>
      </c>
      <c r="B13" s="20"/>
      <c r="C13" s="20"/>
      <c r="D13" s="20"/>
      <c r="E13" s="20"/>
      <c r="F13" s="29"/>
      <c r="G13" s="20"/>
      <c r="H13" s="29"/>
      <c r="I13" s="20"/>
      <c r="J13" s="29"/>
      <c r="K13" s="20"/>
      <c r="L13" s="29"/>
      <c r="M13" s="20"/>
      <c r="N13" s="29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7" customFormat="1" ht="13.5" customHeight="1">
      <c r="A14" s="20"/>
      <c r="B14" s="20"/>
      <c r="C14" s="20"/>
      <c r="D14" s="20"/>
      <c r="E14" s="20"/>
      <c r="F14" s="29"/>
      <c r="G14" s="20"/>
      <c r="H14" s="29"/>
      <c r="I14" s="20"/>
      <c r="J14" s="29"/>
      <c r="K14" s="20"/>
      <c r="L14" s="29"/>
      <c r="M14" s="20"/>
      <c r="N14" s="29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7" customFormat="1" ht="13.5" customHeight="1">
      <c r="A15" s="20" t="s">
        <v>9</v>
      </c>
      <c r="B15" s="20"/>
      <c r="C15" s="20"/>
      <c r="D15" s="20"/>
      <c r="E15" s="20"/>
      <c r="F15" s="29"/>
      <c r="G15" s="20"/>
      <c r="H15" s="29"/>
      <c r="I15" s="20"/>
      <c r="J15" s="29"/>
      <c r="K15" s="20"/>
      <c r="L15" s="29"/>
      <c r="M15" s="20"/>
      <c r="N15" s="29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7" customFormat="1" ht="13.5" customHeight="1">
      <c r="A16" s="20" t="s">
        <v>13</v>
      </c>
      <c r="B16" s="21" t="s">
        <v>10</v>
      </c>
      <c r="C16" s="22">
        <f>SUM(E16:O16)</f>
        <v>2009176</v>
      </c>
      <c r="D16" s="20"/>
      <c r="E16" s="23">
        <v>366326</v>
      </c>
      <c r="F16" s="29"/>
      <c r="G16" s="23">
        <v>48467</v>
      </c>
      <c r="H16" s="29"/>
      <c r="I16" s="23">
        <v>80429</v>
      </c>
      <c r="J16" s="29"/>
      <c r="K16" s="23">
        <v>124985</v>
      </c>
      <c r="L16" s="29"/>
      <c r="M16" s="23">
        <v>1388969</v>
      </c>
      <c r="N16" s="29"/>
      <c r="O16" s="23"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7" customFormat="1" ht="13.5" customHeight="1">
      <c r="A17" s="20"/>
      <c r="B17" s="21" t="s">
        <v>10</v>
      </c>
      <c r="C17" s="20"/>
      <c r="D17" s="20"/>
      <c r="E17" s="20"/>
      <c r="F17" s="29"/>
      <c r="G17" s="20"/>
      <c r="H17" s="29"/>
      <c r="I17" s="20"/>
      <c r="J17" s="29"/>
      <c r="K17" s="20"/>
      <c r="L17" s="29"/>
      <c r="M17" s="20"/>
      <c r="N17" s="29"/>
      <c r="O17" s="20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7" customFormat="1" ht="13.5" customHeight="1">
      <c r="A18" s="20" t="s">
        <v>219</v>
      </c>
      <c r="B18" s="21" t="s">
        <v>10</v>
      </c>
      <c r="C18" s="20"/>
      <c r="D18" s="20"/>
      <c r="E18" s="20"/>
      <c r="F18" s="29"/>
      <c r="G18" s="20"/>
      <c r="H18" s="29"/>
      <c r="I18" s="20"/>
      <c r="J18" s="29"/>
      <c r="K18" s="20"/>
      <c r="L18" s="29"/>
      <c r="M18" s="20"/>
      <c r="N18" s="29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7" customFormat="1" ht="13.5" customHeight="1">
      <c r="A19" s="20" t="s">
        <v>14</v>
      </c>
      <c r="B19" s="21"/>
      <c r="C19" s="20">
        <f aca="true" t="shared" si="0" ref="C19:C32">SUM(E19:O19)</f>
        <v>777397</v>
      </c>
      <c r="D19" s="20"/>
      <c r="E19" s="20">
        <v>491065</v>
      </c>
      <c r="F19" s="29"/>
      <c r="G19" s="20">
        <v>21007</v>
      </c>
      <c r="H19" s="29"/>
      <c r="I19" s="20">
        <v>209837</v>
      </c>
      <c r="J19" s="29"/>
      <c r="K19" s="20">
        <v>9183</v>
      </c>
      <c r="L19" s="29"/>
      <c r="M19" s="20">
        <v>46305</v>
      </c>
      <c r="N19" s="29"/>
      <c r="O19" s="20"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7" customFormat="1" ht="13.5" customHeight="1">
      <c r="A20" s="20" t="s">
        <v>15</v>
      </c>
      <c r="B20" s="21" t="s">
        <v>10</v>
      </c>
      <c r="C20" s="20">
        <f t="shared" si="0"/>
        <v>841510</v>
      </c>
      <c r="D20" s="20"/>
      <c r="E20" s="20">
        <v>533965</v>
      </c>
      <c r="F20" s="29"/>
      <c r="G20" s="20">
        <v>48181</v>
      </c>
      <c r="H20" s="29"/>
      <c r="I20" s="20">
        <v>205452</v>
      </c>
      <c r="J20" s="29"/>
      <c r="K20" s="20">
        <v>2537</v>
      </c>
      <c r="L20" s="29"/>
      <c r="M20" s="20">
        <v>51375</v>
      </c>
      <c r="N20" s="29"/>
      <c r="O20" s="20"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7" customFormat="1" ht="13.5" customHeight="1">
      <c r="A21" s="20" t="s">
        <v>16</v>
      </c>
      <c r="B21" s="21" t="s">
        <v>10</v>
      </c>
      <c r="C21" s="20">
        <f t="shared" si="0"/>
        <v>1094913</v>
      </c>
      <c r="D21" s="20"/>
      <c r="E21" s="20">
        <v>638965</v>
      </c>
      <c r="F21" s="29"/>
      <c r="G21" s="20">
        <v>130482</v>
      </c>
      <c r="H21" s="29"/>
      <c r="I21" s="20">
        <v>290948</v>
      </c>
      <c r="J21" s="29"/>
      <c r="K21" s="20">
        <v>988</v>
      </c>
      <c r="L21" s="29"/>
      <c r="M21" s="20">
        <v>33530</v>
      </c>
      <c r="N21" s="29"/>
      <c r="O21" s="20"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7" customFormat="1" ht="13.5" customHeight="1">
      <c r="A22" s="20" t="s">
        <v>17</v>
      </c>
      <c r="B22" s="21" t="s">
        <v>10</v>
      </c>
      <c r="C22" s="20">
        <f t="shared" si="0"/>
        <v>529948</v>
      </c>
      <c r="D22" s="20"/>
      <c r="E22" s="20">
        <v>290567</v>
      </c>
      <c r="F22" s="29"/>
      <c r="G22" s="20">
        <v>58374</v>
      </c>
      <c r="H22" s="29"/>
      <c r="I22" s="20">
        <v>117360</v>
      </c>
      <c r="J22" s="29"/>
      <c r="K22" s="20">
        <v>90</v>
      </c>
      <c r="L22" s="29"/>
      <c r="M22" s="20">
        <v>63557</v>
      </c>
      <c r="N22" s="29"/>
      <c r="O22" s="20"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7" customFormat="1" ht="13.5" customHeight="1">
      <c r="A23" s="20" t="s">
        <v>18</v>
      </c>
      <c r="B23" s="21" t="s">
        <v>10</v>
      </c>
      <c r="C23" s="20">
        <f t="shared" si="0"/>
        <v>410493</v>
      </c>
      <c r="D23" s="20"/>
      <c r="E23" s="20">
        <v>273034</v>
      </c>
      <c r="F23" s="29"/>
      <c r="G23" s="20">
        <v>7385</v>
      </c>
      <c r="H23" s="29"/>
      <c r="I23" s="20">
        <v>94283</v>
      </c>
      <c r="J23" s="29"/>
      <c r="K23" s="20">
        <v>491</v>
      </c>
      <c r="L23" s="29"/>
      <c r="M23" s="20">
        <v>30304</v>
      </c>
      <c r="N23" s="29"/>
      <c r="O23" s="20">
        <v>4996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7" customFormat="1" ht="13.5" customHeight="1">
      <c r="A24" s="20" t="s">
        <v>19</v>
      </c>
      <c r="B24" s="21" t="s">
        <v>10</v>
      </c>
      <c r="C24" s="20">
        <f t="shared" si="0"/>
        <v>1412542</v>
      </c>
      <c r="D24" s="20"/>
      <c r="E24" s="20">
        <v>869890</v>
      </c>
      <c r="F24" s="29"/>
      <c r="G24" s="20">
        <v>85077</v>
      </c>
      <c r="H24" s="29"/>
      <c r="I24" s="20">
        <v>362755</v>
      </c>
      <c r="J24" s="29"/>
      <c r="K24" s="20">
        <v>8885</v>
      </c>
      <c r="L24" s="29"/>
      <c r="M24" s="20">
        <v>36458</v>
      </c>
      <c r="N24" s="29"/>
      <c r="O24" s="20">
        <v>49477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7" customFormat="1" ht="13.5" customHeight="1">
      <c r="A25" s="20" t="s">
        <v>20</v>
      </c>
      <c r="B25" s="21" t="s">
        <v>10</v>
      </c>
      <c r="C25" s="20">
        <f t="shared" si="0"/>
        <v>471599</v>
      </c>
      <c r="D25" s="20"/>
      <c r="E25" s="20">
        <v>306276</v>
      </c>
      <c r="F25" s="29"/>
      <c r="G25" s="20">
        <v>29193</v>
      </c>
      <c r="H25" s="29"/>
      <c r="I25" s="20">
        <v>111040</v>
      </c>
      <c r="J25" s="29"/>
      <c r="K25" s="20">
        <v>1746</v>
      </c>
      <c r="L25" s="29"/>
      <c r="M25" s="20">
        <v>23344</v>
      </c>
      <c r="N25" s="29"/>
      <c r="O25" s="20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7" customFormat="1" ht="13.5" customHeight="1">
      <c r="A26" s="20" t="s">
        <v>21</v>
      </c>
      <c r="B26" s="21" t="s">
        <v>10</v>
      </c>
      <c r="C26" s="20">
        <f t="shared" si="0"/>
        <v>4158</v>
      </c>
      <c r="D26" s="20"/>
      <c r="E26" s="24">
        <v>0</v>
      </c>
      <c r="F26" s="29"/>
      <c r="G26" s="24">
        <v>0</v>
      </c>
      <c r="H26" s="29"/>
      <c r="I26" s="24">
        <v>0</v>
      </c>
      <c r="J26" s="29"/>
      <c r="K26" s="24">
        <v>0</v>
      </c>
      <c r="L26" s="29"/>
      <c r="M26" s="24">
        <v>4158</v>
      </c>
      <c r="N26" s="29"/>
      <c r="O26" s="24"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7" customFormat="1" ht="13.5" customHeight="1">
      <c r="A27" s="20" t="s">
        <v>22</v>
      </c>
      <c r="B27" s="21" t="s">
        <v>10</v>
      </c>
      <c r="C27" s="20">
        <f t="shared" si="0"/>
        <v>2182092</v>
      </c>
      <c r="D27" s="20"/>
      <c r="E27" s="20">
        <v>1402909</v>
      </c>
      <c r="F27" s="29"/>
      <c r="G27" s="20">
        <v>53174</v>
      </c>
      <c r="H27" s="29"/>
      <c r="I27" s="20">
        <v>558220</v>
      </c>
      <c r="J27" s="29"/>
      <c r="K27" s="20">
        <v>4774</v>
      </c>
      <c r="L27" s="29"/>
      <c r="M27" s="20">
        <v>110773</v>
      </c>
      <c r="N27" s="29"/>
      <c r="O27" s="20">
        <v>52242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7" customFormat="1" ht="14.25" customHeight="1">
      <c r="A28" s="20" t="s">
        <v>251</v>
      </c>
      <c r="B28" s="21"/>
      <c r="C28" s="20">
        <f t="shared" si="0"/>
        <v>1151553</v>
      </c>
      <c r="D28" s="20"/>
      <c r="E28" s="20">
        <v>678019</v>
      </c>
      <c r="F28" s="29"/>
      <c r="G28" s="20">
        <v>84568</v>
      </c>
      <c r="H28" s="29"/>
      <c r="I28" s="20">
        <v>334694</v>
      </c>
      <c r="J28" s="29"/>
      <c r="K28" s="20">
        <v>1671</v>
      </c>
      <c r="L28" s="29"/>
      <c r="M28" s="20">
        <v>49303</v>
      </c>
      <c r="N28" s="29"/>
      <c r="O28" s="20">
        <v>3298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7" customFormat="1" ht="13.5" customHeight="1">
      <c r="A29" s="20" t="s">
        <v>23</v>
      </c>
      <c r="B29" s="21" t="s">
        <v>10</v>
      </c>
      <c r="C29" s="20">
        <f t="shared" si="0"/>
        <v>59565</v>
      </c>
      <c r="D29" s="20"/>
      <c r="E29" s="24">
        <v>18096</v>
      </c>
      <c r="F29" s="29"/>
      <c r="G29" s="24">
        <v>11366</v>
      </c>
      <c r="H29" s="29"/>
      <c r="I29" s="24">
        <v>7574</v>
      </c>
      <c r="J29" s="29"/>
      <c r="K29" s="24">
        <v>2995</v>
      </c>
      <c r="L29" s="29"/>
      <c r="M29" s="24">
        <v>19534</v>
      </c>
      <c r="N29" s="29"/>
      <c r="O29" s="24"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7" customFormat="1" ht="14.25" customHeight="1">
      <c r="A30" s="20" t="s">
        <v>24</v>
      </c>
      <c r="B30" s="21" t="s">
        <v>10</v>
      </c>
      <c r="C30" s="20">
        <f t="shared" si="0"/>
        <v>492956</v>
      </c>
      <c r="D30" s="20"/>
      <c r="E30" s="20">
        <v>345493</v>
      </c>
      <c r="F30" s="29"/>
      <c r="G30" s="20">
        <v>28098</v>
      </c>
      <c r="H30" s="29"/>
      <c r="I30" s="20">
        <v>84568</v>
      </c>
      <c r="J30" s="29"/>
      <c r="K30" s="20">
        <v>116</v>
      </c>
      <c r="L30" s="29"/>
      <c r="M30" s="20">
        <v>34681</v>
      </c>
      <c r="N30" s="29"/>
      <c r="O30" s="20">
        <v>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7" customFormat="1" ht="14.25" customHeight="1">
      <c r="A31" s="20" t="s">
        <v>194</v>
      </c>
      <c r="B31" s="21"/>
      <c r="C31" s="25">
        <f t="shared" si="0"/>
        <v>1068686</v>
      </c>
      <c r="D31" s="20"/>
      <c r="E31" s="25">
        <v>691476</v>
      </c>
      <c r="F31" s="29"/>
      <c r="G31" s="25">
        <v>62302</v>
      </c>
      <c r="H31" s="29"/>
      <c r="I31" s="25">
        <v>283627</v>
      </c>
      <c r="J31" s="29"/>
      <c r="K31" s="25">
        <v>286</v>
      </c>
      <c r="L31" s="29"/>
      <c r="M31" s="25">
        <v>30995</v>
      </c>
      <c r="N31" s="29"/>
      <c r="O31" s="25">
        <v>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7" customFormat="1" ht="13.5" customHeight="1">
      <c r="A32" s="20" t="s">
        <v>175</v>
      </c>
      <c r="B32" s="21" t="s">
        <v>10</v>
      </c>
      <c r="C32" s="25">
        <f t="shared" si="0"/>
        <v>10497412</v>
      </c>
      <c r="D32" s="20"/>
      <c r="E32" s="25">
        <f>SUM(E19:E31)</f>
        <v>6539755</v>
      </c>
      <c r="F32" s="29"/>
      <c r="G32" s="25">
        <f>SUM(G19:G31)</f>
        <v>619207</v>
      </c>
      <c r="H32" s="29"/>
      <c r="I32" s="25">
        <f>SUM(I19:I31)</f>
        <v>2660358</v>
      </c>
      <c r="J32" s="29"/>
      <c r="K32" s="25">
        <f>SUM(K19:K31)</f>
        <v>33762</v>
      </c>
      <c r="L32" s="29"/>
      <c r="M32" s="25">
        <f>SUM(M19:M31)</f>
        <v>534317</v>
      </c>
      <c r="N32" s="29"/>
      <c r="O32" s="25">
        <f>SUM(O19:O31)</f>
        <v>110013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7" customFormat="1" ht="14.25" customHeight="1">
      <c r="A33" s="20"/>
      <c r="B33" s="21" t="s">
        <v>10</v>
      </c>
      <c r="C33" s="20"/>
      <c r="D33" s="20"/>
      <c r="E33" s="20"/>
      <c r="F33" s="29"/>
      <c r="G33" s="20"/>
      <c r="H33" s="29"/>
      <c r="I33" s="20"/>
      <c r="J33" s="29"/>
      <c r="K33" s="20"/>
      <c r="L33" s="29"/>
      <c r="M33" s="20"/>
      <c r="N33" s="29"/>
      <c r="O33" s="2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7" customFormat="1" ht="13.5" customHeight="1">
      <c r="A34" s="20" t="s">
        <v>220</v>
      </c>
      <c r="B34" s="21" t="s">
        <v>10</v>
      </c>
      <c r="C34" s="20" t="s">
        <v>10</v>
      </c>
      <c r="D34" s="20"/>
      <c r="E34" s="20" t="s">
        <v>10</v>
      </c>
      <c r="F34" s="29" t="s">
        <v>10</v>
      </c>
      <c r="G34" s="20" t="s">
        <v>10</v>
      </c>
      <c r="H34" s="29" t="s">
        <v>10</v>
      </c>
      <c r="I34" s="20" t="s">
        <v>10</v>
      </c>
      <c r="J34" s="29" t="s">
        <v>10</v>
      </c>
      <c r="K34" s="20" t="s">
        <v>10</v>
      </c>
      <c r="L34" s="29" t="s">
        <v>10</v>
      </c>
      <c r="M34" s="20" t="s">
        <v>10</v>
      </c>
      <c r="N34" s="29" t="s">
        <v>10</v>
      </c>
      <c r="O34" s="20" t="s">
        <v>10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7" customFormat="1" ht="14.25" customHeight="1">
      <c r="A35" s="20" t="s">
        <v>53</v>
      </c>
      <c r="B35" s="21" t="s">
        <v>10</v>
      </c>
      <c r="C35" s="20">
        <f aca="true" t="shared" si="1" ref="C35:C40">SUM(E35:O35)</f>
        <v>2057577</v>
      </c>
      <c r="D35" s="20"/>
      <c r="E35" s="20">
        <v>1235055</v>
      </c>
      <c r="F35" s="29"/>
      <c r="G35" s="20">
        <v>94566</v>
      </c>
      <c r="H35" s="29"/>
      <c r="I35" s="20">
        <v>585885</v>
      </c>
      <c r="J35" s="29"/>
      <c r="K35" s="20">
        <v>27557</v>
      </c>
      <c r="L35" s="29"/>
      <c r="M35" s="20">
        <v>107060</v>
      </c>
      <c r="N35" s="29"/>
      <c r="O35" s="20">
        <v>7454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7" customFormat="1" ht="13.5" customHeight="1">
      <c r="A36" s="20" t="s">
        <v>54</v>
      </c>
      <c r="B36" s="21" t="s">
        <v>10</v>
      </c>
      <c r="C36" s="20">
        <f t="shared" si="1"/>
        <v>2685963</v>
      </c>
      <c r="D36" s="20"/>
      <c r="E36" s="20">
        <v>2117955</v>
      </c>
      <c r="F36" s="29"/>
      <c r="G36" s="20">
        <v>97913</v>
      </c>
      <c r="H36" s="29"/>
      <c r="I36" s="20">
        <v>216912</v>
      </c>
      <c r="J36" s="29"/>
      <c r="K36" s="20">
        <v>31675</v>
      </c>
      <c r="L36" s="29"/>
      <c r="M36" s="20">
        <v>218693</v>
      </c>
      <c r="N36" s="29"/>
      <c r="O36" s="20">
        <v>2815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7" customFormat="1" ht="14.25" customHeight="1">
      <c r="A37" s="20" t="s">
        <v>23</v>
      </c>
      <c r="B37" s="21" t="s">
        <v>10</v>
      </c>
      <c r="C37" s="20">
        <f t="shared" si="1"/>
        <v>139181</v>
      </c>
      <c r="D37" s="20"/>
      <c r="E37" s="24">
        <v>0</v>
      </c>
      <c r="F37" s="29"/>
      <c r="G37" s="24">
        <v>5400</v>
      </c>
      <c r="H37" s="29"/>
      <c r="I37" s="24">
        <v>0</v>
      </c>
      <c r="J37" s="29"/>
      <c r="K37" s="24">
        <v>3322</v>
      </c>
      <c r="L37" s="29"/>
      <c r="M37" s="24">
        <v>94615</v>
      </c>
      <c r="N37" s="29"/>
      <c r="O37" s="24">
        <v>35844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7" customFormat="1" ht="13.5" customHeight="1">
      <c r="A38" s="20" t="s">
        <v>195</v>
      </c>
      <c r="B38" s="21"/>
      <c r="C38" s="20">
        <f t="shared" si="1"/>
        <v>600962</v>
      </c>
      <c r="D38" s="20"/>
      <c r="E38" s="24">
        <v>358607</v>
      </c>
      <c r="F38" s="29"/>
      <c r="G38" s="24">
        <v>36883</v>
      </c>
      <c r="H38" s="29"/>
      <c r="I38" s="24">
        <v>163160</v>
      </c>
      <c r="J38" s="29"/>
      <c r="K38" s="24">
        <v>9874</v>
      </c>
      <c r="L38" s="29"/>
      <c r="M38" s="24">
        <v>27176</v>
      </c>
      <c r="N38" s="29"/>
      <c r="O38" s="24">
        <v>5262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7" customFormat="1" ht="14.25" customHeight="1">
      <c r="A39" s="20" t="s">
        <v>55</v>
      </c>
      <c r="B39" s="21" t="s">
        <v>10</v>
      </c>
      <c r="C39" s="25">
        <f t="shared" si="1"/>
        <v>1765719</v>
      </c>
      <c r="D39" s="20"/>
      <c r="E39" s="25">
        <v>1168018</v>
      </c>
      <c r="F39" s="29"/>
      <c r="G39" s="25">
        <v>35142</v>
      </c>
      <c r="H39" s="29"/>
      <c r="I39" s="25">
        <v>462276</v>
      </c>
      <c r="J39" s="29"/>
      <c r="K39" s="25">
        <v>15742</v>
      </c>
      <c r="L39" s="29"/>
      <c r="M39" s="25">
        <v>78440</v>
      </c>
      <c r="N39" s="29"/>
      <c r="O39" s="25">
        <v>6101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7" customFormat="1" ht="13.5" customHeight="1">
      <c r="A40" s="20" t="s">
        <v>315</v>
      </c>
      <c r="B40" s="21" t="s">
        <v>10</v>
      </c>
      <c r="C40" s="25">
        <f t="shared" si="1"/>
        <v>7249402</v>
      </c>
      <c r="D40" s="20"/>
      <c r="E40" s="25">
        <f>SUM(E35:E39)</f>
        <v>4879635</v>
      </c>
      <c r="F40" s="29"/>
      <c r="G40" s="25">
        <f>SUM(G35:G39)</f>
        <v>269904</v>
      </c>
      <c r="H40" s="29"/>
      <c r="I40" s="25">
        <f>SUM(I35:I39)</f>
        <v>1428233</v>
      </c>
      <c r="J40" s="29"/>
      <c r="K40" s="25">
        <f>SUM(K35:K39)</f>
        <v>88170</v>
      </c>
      <c r="L40" s="29"/>
      <c r="M40" s="25">
        <f>SUM(M35:M39)</f>
        <v>525984</v>
      </c>
      <c r="N40" s="29"/>
      <c r="O40" s="25">
        <f>SUM(O35:O39)</f>
        <v>57476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7" customFormat="1" ht="14.25" customHeight="1">
      <c r="A41" s="20"/>
      <c r="B41" s="21" t="s">
        <v>10</v>
      </c>
      <c r="C41" s="20"/>
      <c r="D41" s="20"/>
      <c r="E41" s="20"/>
      <c r="F41" s="29"/>
      <c r="G41" s="20"/>
      <c r="H41" s="29"/>
      <c r="I41" s="20"/>
      <c r="J41" s="29"/>
      <c r="K41" s="20"/>
      <c r="L41" s="29"/>
      <c r="M41" s="20"/>
      <c r="N41" s="29"/>
      <c r="O41" s="2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7" customFormat="1" ht="13.5" customHeight="1">
      <c r="A42" s="20" t="s">
        <v>296</v>
      </c>
      <c r="B42" s="21" t="s">
        <v>10</v>
      </c>
      <c r="C42" s="20"/>
      <c r="D42" s="20"/>
      <c r="E42" s="20" t="s">
        <v>10</v>
      </c>
      <c r="F42" s="29" t="s">
        <v>10</v>
      </c>
      <c r="G42" s="20" t="s">
        <v>10</v>
      </c>
      <c r="H42" s="29" t="s">
        <v>10</v>
      </c>
      <c r="I42" s="20" t="s">
        <v>10</v>
      </c>
      <c r="J42" s="29" t="s">
        <v>10</v>
      </c>
      <c r="K42" s="20" t="s">
        <v>10</v>
      </c>
      <c r="L42" s="29" t="s">
        <v>10</v>
      </c>
      <c r="M42" s="20" t="s">
        <v>10</v>
      </c>
      <c r="N42" s="29" t="s">
        <v>10</v>
      </c>
      <c r="O42" s="20" t="s">
        <v>10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7" customFormat="1" ht="14.25" customHeight="1">
      <c r="A43" s="20" t="s">
        <v>46</v>
      </c>
      <c r="B43" s="21" t="s">
        <v>10</v>
      </c>
      <c r="C43" s="20">
        <f aca="true" t="shared" si="2" ref="C43:C55">SUM(E43:O43)</f>
        <v>3274472</v>
      </c>
      <c r="D43" s="20"/>
      <c r="E43" s="20">
        <v>2303671</v>
      </c>
      <c r="F43" s="29"/>
      <c r="G43" s="20">
        <v>51800</v>
      </c>
      <c r="H43" s="29"/>
      <c r="I43" s="20">
        <v>882680</v>
      </c>
      <c r="J43" s="29"/>
      <c r="K43" s="20">
        <v>0</v>
      </c>
      <c r="L43" s="29"/>
      <c r="M43" s="20">
        <v>36321</v>
      </c>
      <c r="N43" s="29"/>
      <c r="O43" s="20"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7" customFormat="1" ht="13.5" customHeight="1">
      <c r="A44" s="20" t="s">
        <v>47</v>
      </c>
      <c r="B44" s="21" t="s">
        <v>10</v>
      </c>
      <c r="C44" s="20">
        <f t="shared" si="2"/>
        <v>2851655</v>
      </c>
      <c r="D44" s="20"/>
      <c r="E44" s="20">
        <v>2031103</v>
      </c>
      <c r="F44" s="29"/>
      <c r="G44" s="20">
        <v>53961</v>
      </c>
      <c r="H44" s="29"/>
      <c r="I44" s="20">
        <v>732731</v>
      </c>
      <c r="J44" s="29"/>
      <c r="K44" s="20">
        <v>500</v>
      </c>
      <c r="L44" s="29"/>
      <c r="M44" s="20">
        <v>33360</v>
      </c>
      <c r="N44" s="29"/>
      <c r="O44" s="20"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7" customFormat="1" ht="14.25" customHeight="1">
      <c r="A45" s="20" t="s">
        <v>48</v>
      </c>
      <c r="B45" s="21" t="s">
        <v>10</v>
      </c>
      <c r="C45" s="20">
        <f t="shared" si="2"/>
        <v>3908141</v>
      </c>
      <c r="D45" s="20"/>
      <c r="E45" s="20">
        <v>2668380</v>
      </c>
      <c r="F45" s="29"/>
      <c r="G45" s="20">
        <v>62422</v>
      </c>
      <c r="H45" s="29"/>
      <c r="I45" s="20">
        <v>1048201</v>
      </c>
      <c r="J45" s="29"/>
      <c r="K45" s="20">
        <v>3174</v>
      </c>
      <c r="L45" s="29"/>
      <c r="M45" s="20">
        <v>125964</v>
      </c>
      <c r="N45" s="29"/>
      <c r="O45" s="20"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7" customFormat="1" ht="13.5" customHeight="1">
      <c r="A46" s="20" t="s">
        <v>203</v>
      </c>
      <c r="B46" s="21" t="s">
        <v>10</v>
      </c>
      <c r="C46" s="20">
        <f t="shared" si="2"/>
        <v>2368799</v>
      </c>
      <c r="D46" s="20"/>
      <c r="E46" s="20">
        <v>1595787</v>
      </c>
      <c r="F46" s="29"/>
      <c r="G46" s="20">
        <v>32470</v>
      </c>
      <c r="H46" s="29"/>
      <c r="I46" s="20">
        <v>636925</v>
      </c>
      <c r="J46" s="29"/>
      <c r="K46" s="20">
        <v>19510</v>
      </c>
      <c r="L46" s="29"/>
      <c r="M46" s="20">
        <v>73803</v>
      </c>
      <c r="N46" s="29"/>
      <c r="O46" s="20">
        <v>10304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7" customFormat="1" ht="13.5" customHeight="1">
      <c r="A47" s="20" t="s">
        <v>23</v>
      </c>
      <c r="B47" s="21" t="s">
        <v>10</v>
      </c>
      <c r="C47" s="20">
        <f t="shared" si="2"/>
        <v>49396</v>
      </c>
      <c r="D47" s="20"/>
      <c r="E47" s="20">
        <v>33295</v>
      </c>
      <c r="F47" s="29"/>
      <c r="G47" s="20">
        <v>6771</v>
      </c>
      <c r="H47" s="29"/>
      <c r="I47" s="20">
        <v>8799</v>
      </c>
      <c r="J47" s="29"/>
      <c r="K47" s="20">
        <v>0</v>
      </c>
      <c r="L47" s="29"/>
      <c r="M47" s="20">
        <v>531</v>
      </c>
      <c r="N47" s="29"/>
      <c r="O47" s="20"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7" customFormat="1" ht="14.25" customHeight="1">
      <c r="A48" s="20" t="s">
        <v>49</v>
      </c>
      <c r="B48" s="21" t="s">
        <v>10</v>
      </c>
      <c r="C48" s="20">
        <f>SUM(E48:O48)</f>
        <v>2578422</v>
      </c>
      <c r="D48" s="20"/>
      <c r="E48" s="20">
        <v>1812469</v>
      </c>
      <c r="F48" s="29"/>
      <c r="G48" s="20">
        <v>16699</v>
      </c>
      <c r="H48" s="29"/>
      <c r="I48" s="20">
        <v>719049</v>
      </c>
      <c r="J48" s="29"/>
      <c r="K48" s="20">
        <v>1644</v>
      </c>
      <c r="L48" s="29"/>
      <c r="M48" s="20">
        <v>28561</v>
      </c>
      <c r="N48" s="29"/>
      <c r="O48" s="20"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7" customFormat="1" ht="13.5" customHeight="1">
      <c r="A49" s="20" t="s">
        <v>50</v>
      </c>
      <c r="B49" s="21" t="s">
        <v>10</v>
      </c>
      <c r="C49" s="20">
        <f t="shared" si="2"/>
        <v>1541099</v>
      </c>
      <c r="D49" s="20"/>
      <c r="E49" s="20">
        <v>1045155</v>
      </c>
      <c r="F49" s="29"/>
      <c r="G49" s="20">
        <v>67141</v>
      </c>
      <c r="H49" s="29"/>
      <c r="I49" s="20">
        <v>410862</v>
      </c>
      <c r="J49" s="29"/>
      <c r="K49" s="20">
        <v>0</v>
      </c>
      <c r="L49" s="29"/>
      <c r="M49" s="20">
        <v>17941</v>
      </c>
      <c r="N49" s="29"/>
      <c r="O49" s="20"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7" customFormat="1" ht="14.25" customHeight="1">
      <c r="A50" s="20" t="s">
        <v>196</v>
      </c>
      <c r="B50" s="21"/>
      <c r="C50" s="20">
        <f t="shared" si="2"/>
        <v>1977196</v>
      </c>
      <c r="D50" s="20"/>
      <c r="E50" s="28">
        <v>1084959</v>
      </c>
      <c r="F50" s="29"/>
      <c r="G50" s="28">
        <v>39324</v>
      </c>
      <c r="H50" s="29"/>
      <c r="I50" s="28">
        <v>282637</v>
      </c>
      <c r="J50" s="29"/>
      <c r="K50" s="28">
        <v>61621</v>
      </c>
      <c r="L50" s="29"/>
      <c r="M50" s="28">
        <v>508655</v>
      </c>
      <c r="N50" s="29"/>
      <c r="O50" s="28"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7" customFormat="1" ht="14.25" customHeight="1">
      <c r="A51" s="20" t="s">
        <v>51</v>
      </c>
      <c r="B51" s="21" t="s">
        <v>10</v>
      </c>
      <c r="C51" s="20">
        <f>SUM(E51:O51)</f>
        <v>1390395</v>
      </c>
      <c r="D51" s="20"/>
      <c r="E51" s="20">
        <v>907330</v>
      </c>
      <c r="F51" s="29"/>
      <c r="G51" s="20">
        <v>68381</v>
      </c>
      <c r="H51" s="29"/>
      <c r="I51" s="20">
        <v>388941</v>
      </c>
      <c r="J51" s="29"/>
      <c r="K51" s="20">
        <v>2890</v>
      </c>
      <c r="L51" s="29"/>
      <c r="M51" s="20">
        <v>21677</v>
      </c>
      <c r="N51" s="29"/>
      <c r="O51" s="20">
        <v>1176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7" customFormat="1" ht="13.5" customHeight="1">
      <c r="A52" s="20" t="s">
        <v>337</v>
      </c>
      <c r="B52" s="21" t="s">
        <v>10</v>
      </c>
      <c r="C52" s="25">
        <f t="shared" si="2"/>
        <v>197957</v>
      </c>
      <c r="D52" s="20"/>
      <c r="E52" s="25">
        <v>134969</v>
      </c>
      <c r="F52" s="29"/>
      <c r="G52" s="25">
        <v>896</v>
      </c>
      <c r="H52" s="29"/>
      <c r="I52" s="25">
        <v>61362</v>
      </c>
      <c r="J52" s="29"/>
      <c r="K52" s="25">
        <v>0</v>
      </c>
      <c r="L52" s="29"/>
      <c r="M52" s="25">
        <v>730</v>
      </c>
      <c r="N52" s="29"/>
      <c r="O52" s="25">
        <v>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7" customFormat="1" ht="14.25" customHeight="1">
      <c r="A53" s="20" t="s">
        <v>297</v>
      </c>
      <c r="B53" s="21" t="s">
        <v>10</v>
      </c>
      <c r="C53" s="25">
        <f t="shared" si="2"/>
        <v>20137532</v>
      </c>
      <c r="D53" s="20"/>
      <c r="E53" s="25">
        <f>SUM(E43:E52)</f>
        <v>13617118</v>
      </c>
      <c r="F53" s="29"/>
      <c r="G53" s="25">
        <f>SUM(G43:G52)</f>
        <v>399865</v>
      </c>
      <c r="H53" s="29"/>
      <c r="I53" s="25">
        <f>SUM(I43:I52)</f>
        <v>5172187</v>
      </c>
      <c r="J53" s="29"/>
      <c r="K53" s="25">
        <f>SUM(K43:K52)</f>
        <v>89339</v>
      </c>
      <c r="L53" s="29"/>
      <c r="M53" s="25">
        <f>SUM(M43:M52)</f>
        <v>847543</v>
      </c>
      <c r="N53" s="29"/>
      <c r="O53" s="25">
        <f>SUM(O43:O52)</f>
        <v>11480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7" customFormat="1" ht="13.5" customHeight="1">
      <c r="A54" s="20"/>
      <c r="B54" s="21"/>
      <c r="C54" s="29"/>
      <c r="D54" s="2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7" customFormat="1" ht="14.25" customHeight="1">
      <c r="A55" s="20" t="s">
        <v>204</v>
      </c>
      <c r="B55" s="21"/>
      <c r="C55" s="25">
        <f t="shared" si="2"/>
        <v>370881</v>
      </c>
      <c r="D55" s="20"/>
      <c r="E55" s="25">
        <v>268398</v>
      </c>
      <c r="F55" s="29"/>
      <c r="G55" s="25">
        <v>11228</v>
      </c>
      <c r="H55" s="29"/>
      <c r="I55" s="25">
        <v>91255</v>
      </c>
      <c r="J55" s="29"/>
      <c r="K55" s="25">
        <v>0</v>
      </c>
      <c r="L55" s="29"/>
      <c r="M55" s="25">
        <v>0</v>
      </c>
      <c r="N55" s="29"/>
      <c r="O55" s="25">
        <v>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7" customFormat="1" ht="13.5" customHeight="1">
      <c r="A56" s="20"/>
      <c r="B56" s="21"/>
      <c r="C56" s="29"/>
      <c r="D56" s="20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7" customFormat="1" ht="14.25" customHeight="1">
      <c r="A57" s="20" t="s">
        <v>221</v>
      </c>
      <c r="B57" s="21" t="s">
        <v>10</v>
      </c>
      <c r="C57" s="20"/>
      <c r="D57" s="20"/>
      <c r="E57" s="20"/>
      <c r="F57" s="29"/>
      <c r="G57" s="20"/>
      <c r="H57" s="29"/>
      <c r="I57" s="20"/>
      <c r="J57" s="29"/>
      <c r="K57" s="20"/>
      <c r="L57" s="29"/>
      <c r="M57" s="20"/>
      <c r="N57" s="29"/>
      <c r="O57" s="20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7" customFormat="1" ht="13.5" customHeight="1">
      <c r="A58" s="20" t="s">
        <v>283</v>
      </c>
      <c r="B58" s="21" t="s">
        <v>10</v>
      </c>
      <c r="C58" s="20">
        <f>SUM(E58:O58)</f>
        <v>639948</v>
      </c>
      <c r="D58" s="20"/>
      <c r="E58" s="20">
        <v>423076</v>
      </c>
      <c r="F58" s="29"/>
      <c r="G58" s="20">
        <v>4928</v>
      </c>
      <c r="H58" s="29"/>
      <c r="I58" s="20">
        <v>166322</v>
      </c>
      <c r="J58" s="29"/>
      <c r="K58" s="20">
        <v>0</v>
      </c>
      <c r="L58" s="29"/>
      <c r="M58" s="20">
        <v>45622</v>
      </c>
      <c r="N58" s="29"/>
      <c r="O58" s="20">
        <v>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7" customFormat="1" ht="14.25" customHeight="1">
      <c r="A59" s="20" t="s">
        <v>23</v>
      </c>
      <c r="B59" s="21" t="s">
        <v>10</v>
      </c>
      <c r="C59" s="20">
        <f>SUM(E59:O59)</f>
        <v>53</v>
      </c>
      <c r="D59" s="20"/>
      <c r="E59" s="24">
        <v>0</v>
      </c>
      <c r="F59" s="29"/>
      <c r="G59" s="24">
        <v>0</v>
      </c>
      <c r="H59" s="29"/>
      <c r="I59" s="24">
        <v>0</v>
      </c>
      <c r="J59" s="29"/>
      <c r="K59" s="24">
        <v>0</v>
      </c>
      <c r="L59" s="29"/>
      <c r="M59" s="24">
        <v>53</v>
      </c>
      <c r="N59" s="29"/>
      <c r="O59" s="24">
        <v>0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7" customFormat="1" ht="13.5" customHeight="1">
      <c r="A60" s="20" t="s">
        <v>52</v>
      </c>
      <c r="B60" s="21" t="s">
        <v>10</v>
      </c>
      <c r="C60" s="25">
        <f>SUM(E60:O60)</f>
        <v>1319980</v>
      </c>
      <c r="D60" s="20"/>
      <c r="E60" s="25">
        <v>845480</v>
      </c>
      <c r="F60" s="29"/>
      <c r="G60" s="25">
        <v>87353</v>
      </c>
      <c r="H60" s="29"/>
      <c r="I60" s="25">
        <v>341387</v>
      </c>
      <c r="J60" s="29"/>
      <c r="K60" s="25">
        <v>6867</v>
      </c>
      <c r="L60" s="29"/>
      <c r="M60" s="25">
        <v>38893</v>
      </c>
      <c r="N60" s="29"/>
      <c r="O60" s="25">
        <v>0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7" customFormat="1" ht="14.25" customHeight="1">
      <c r="A61" s="20" t="s">
        <v>197</v>
      </c>
      <c r="B61" s="21" t="s">
        <v>10</v>
      </c>
      <c r="C61" s="25">
        <f>SUM(E61:O61)</f>
        <v>1959981</v>
      </c>
      <c r="D61" s="20"/>
      <c r="E61" s="25">
        <f>SUM(E58:E60)</f>
        <v>1268556</v>
      </c>
      <c r="F61" s="29"/>
      <c r="G61" s="25">
        <f>SUM(G58:G60)</f>
        <v>92281</v>
      </c>
      <c r="H61" s="29"/>
      <c r="I61" s="25">
        <f>SUM(I58:I60)</f>
        <v>507709</v>
      </c>
      <c r="J61" s="29"/>
      <c r="K61" s="25">
        <f>SUM(K58:K60)</f>
        <v>6867</v>
      </c>
      <c r="L61" s="29"/>
      <c r="M61" s="25">
        <f>SUM(M58:M60)</f>
        <v>84568</v>
      </c>
      <c r="N61" s="29"/>
      <c r="O61" s="25">
        <f>SUM(O58:O60)</f>
        <v>0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7" customFormat="1" ht="13.5" customHeight="1">
      <c r="A62" s="20"/>
      <c r="B62" s="21"/>
      <c r="C62" s="29"/>
      <c r="D62" s="20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7" customFormat="1" ht="14.25" customHeight="1">
      <c r="A63" s="20" t="s">
        <v>284</v>
      </c>
      <c r="B63" s="21" t="s">
        <v>10</v>
      </c>
      <c r="C63" s="25">
        <f>SUM(E63:O63)</f>
        <v>147781</v>
      </c>
      <c r="D63" s="20"/>
      <c r="E63" s="26">
        <v>69334</v>
      </c>
      <c r="F63" s="29"/>
      <c r="G63" s="26">
        <v>34842</v>
      </c>
      <c r="H63" s="29"/>
      <c r="I63" s="26">
        <v>43605</v>
      </c>
      <c r="J63" s="29"/>
      <c r="K63" s="26">
        <v>0</v>
      </c>
      <c r="L63" s="29"/>
      <c r="M63" s="26">
        <v>0</v>
      </c>
      <c r="N63" s="29"/>
      <c r="O63" s="26">
        <v>0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7" customFormat="1" ht="13.5" customHeight="1">
      <c r="A64" s="20"/>
      <c r="B64" s="21" t="s">
        <v>10</v>
      </c>
      <c r="C64" s="20"/>
      <c r="D64" s="20"/>
      <c r="E64" s="20"/>
      <c r="F64" s="29"/>
      <c r="G64" s="20"/>
      <c r="H64" s="29"/>
      <c r="I64" s="20"/>
      <c r="J64" s="29"/>
      <c r="K64" s="20"/>
      <c r="L64" s="29"/>
      <c r="M64" s="20"/>
      <c r="N64" s="29"/>
      <c r="O64" s="2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7" customFormat="1" ht="13.5" customHeight="1">
      <c r="A65" s="20" t="s">
        <v>316</v>
      </c>
      <c r="B65" s="21"/>
      <c r="C65" s="30">
        <f>SUM(E65:O65)</f>
        <v>787300</v>
      </c>
      <c r="D65" s="20"/>
      <c r="E65" s="30">
        <v>0</v>
      </c>
      <c r="F65" s="29"/>
      <c r="G65" s="30">
        <v>0</v>
      </c>
      <c r="H65" s="29"/>
      <c r="I65" s="30">
        <v>0</v>
      </c>
      <c r="J65" s="29"/>
      <c r="K65" s="30">
        <v>0</v>
      </c>
      <c r="L65" s="29"/>
      <c r="M65" s="30">
        <v>787300</v>
      </c>
      <c r="N65" s="29"/>
      <c r="O65" s="30"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7" customFormat="1" ht="13.5" customHeight="1">
      <c r="A66" s="20"/>
      <c r="B66" s="21"/>
      <c r="C66" s="20"/>
      <c r="D66" s="20"/>
      <c r="E66" s="20"/>
      <c r="F66" s="29"/>
      <c r="G66" s="20"/>
      <c r="H66" s="29"/>
      <c r="I66" s="20"/>
      <c r="J66" s="29"/>
      <c r="K66" s="20"/>
      <c r="L66" s="29"/>
      <c r="M66" s="20"/>
      <c r="N66" s="29"/>
      <c r="O66" s="20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7" customFormat="1" ht="14.25" customHeight="1">
      <c r="A67" s="20" t="s">
        <v>222</v>
      </c>
      <c r="B67" s="21" t="s">
        <v>10</v>
      </c>
      <c r="C67" s="20" t="s">
        <v>11</v>
      </c>
      <c r="D67" s="20"/>
      <c r="E67" s="20" t="s">
        <v>11</v>
      </c>
      <c r="F67" s="29" t="s">
        <v>11</v>
      </c>
      <c r="G67" s="20" t="s">
        <v>11</v>
      </c>
      <c r="H67" s="29" t="s">
        <v>11</v>
      </c>
      <c r="I67" s="20" t="s">
        <v>11</v>
      </c>
      <c r="J67" s="29" t="s">
        <v>11</v>
      </c>
      <c r="K67" s="20" t="s">
        <v>11</v>
      </c>
      <c r="L67" s="29" t="s">
        <v>11</v>
      </c>
      <c r="M67" s="20" t="s">
        <v>11</v>
      </c>
      <c r="N67" s="29" t="s">
        <v>11</v>
      </c>
      <c r="O67" s="20" t="s">
        <v>11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7" customFormat="1" ht="13.5" customHeight="1">
      <c r="A68" s="20" t="s">
        <v>273</v>
      </c>
      <c r="B68" s="21" t="s">
        <v>10</v>
      </c>
      <c r="C68" s="20">
        <f aca="true" t="shared" si="3" ref="C68:C73">SUM(E68:O68)</f>
        <v>1549673</v>
      </c>
      <c r="D68" s="20"/>
      <c r="E68" s="24">
        <v>966375</v>
      </c>
      <c r="F68" s="29"/>
      <c r="G68" s="24">
        <v>37248</v>
      </c>
      <c r="H68" s="29"/>
      <c r="I68" s="24">
        <v>269881</v>
      </c>
      <c r="J68" s="29"/>
      <c r="K68" s="24">
        <v>0</v>
      </c>
      <c r="L68" s="29"/>
      <c r="M68" s="24">
        <v>276169</v>
      </c>
      <c r="N68" s="29"/>
      <c r="O68" s="24">
        <v>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7" customFormat="1" ht="14.25" customHeight="1">
      <c r="A69" s="20" t="s">
        <v>23</v>
      </c>
      <c r="B69" s="21" t="s">
        <v>10</v>
      </c>
      <c r="C69" s="20">
        <f t="shared" si="3"/>
        <v>326</v>
      </c>
      <c r="D69" s="20"/>
      <c r="E69" s="24">
        <v>0</v>
      </c>
      <c r="F69" s="29"/>
      <c r="G69" s="24">
        <v>326</v>
      </c>
      <c r="H69" s="29"/>
      <c r="I69" s="24">
        <v>0</v>
      </c>
      <c r="J69" s="29"/>
      <c r="K69" s="24">
        <v>0</v>
      </c>
      <c r="L69" s="29"/>
      <c r="M69" s="24">
        <v>0</v>
      </c>
      <c r="N69" s="29"/>
      <c r="O69" s="24"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7" customFormat="1" ht="13.5" customHeight="1">
      <c r="A70" s="20" t="s">
        <v>264</v>
      </c>
      <c r="B70" s="21" t="s">
        <v>10</v>
      </c>
      <c r="C70" s="29">
        <f t="shared" si="3"/>
        <v>1181904</v>
      </c>
      <c r="D70" s="29"/>
      <c r="E70" s="29">
        <v>618866</v>
      </c>
      <c r="F70" s="29"/>
      <c r="G70" s="29">
        <v>92389</v>
      </c>
      <c r="H70" s="29"/>
      <c r="I70" s="29">
        <v>147748</v>
      </c>
      <c r="J70" s="29"/>
      <c r="K70" s="29">
        <v>13557</v>
      </c>
      <c r="L70" s="29"/>
      <c r="M70" s="29">
        <v>308137</v>
      </c>
      <c r="N70" s="29"/>
      <c r="O70" s="29">
        <v>1207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7" customFormat="1" ht="13.5" customHeight="1">
      <c r="A71" s="20" t="s">
        <v>286</v>
      </c>
      <c r="B71" s="21"/>
      <c r="C71" s="29">
        <f t="shared" si="3"/>
        <v>141723</v>
      </c>
      <c r="D71" s="29"/>
      <c r="E71" s="29">
        <v>61634</v>
      </c>
      <c r="F71" s="29"/>
      <c r="G71" s="29">
        <v>10228</v>
      </c>
      <c r="H71" s="29"/>
      <c r="I71" s="29">
        <v>33441</v>
      </c>
      <c r="J71" s="29"/>
      <c r="K71" s="29">
        <v>994</v>
      </c>
      <c r="L71" s="29"/>
      <c r="M71" s="29">
        <v>35426</v>
      </c>
      <c r="N71" s="29"/>
      <c r="O71" s="29">
        <v>0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7" customFormat="1" ht="13.5" customHeight="1">
      <c r="A72" s="20" t="s">
        <v>285</v>
      </c>
      <c r="B72" s="21"/>
      <c r="C72" s="30">
        <f t="shared" si="3"/>
        <v>217687</v>
      </c>
      <c r="D72" s="20"/>
      <c r="E72" s="25">
        <v>42494</v>
      </c>
      <c r="F72" s="29"/>
      <c r="G72" s="25">
        <v>29805</v>
      </c>
      <c r="H72" s="29"/>
      <c r="I72" s="25">
        <v>16590</v>
      </c>
      <c r="J72" s="29"/>
      <c r="K72" s="25">
        <v>0</v>
      </c>
      <c r="L72" s="29"/>
      <c r="M72" s="25">
        <v>128798</v>
      </c>
      <c r="N72" s="29"/>
      <c r="O72" s="25"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7" customFormat="1" ht="14.25" customHeight="1">
      <c r="A73" s="20" t="s">
        <v>174</v>
      </c>
      <c r="B73" s="21" t="s">
        <v>10</v>
      </c>
      <c r="C73" s="25">
        <f t="shared" si="3"/>
        <v>3091313</v>
      </c>
      <c r="D73" s="20"/>
      <c r="E73" s="25">
        <f>SUM(E68:E72)</f>
        <v>1689369</v>
      </c>
      <c r="F73" s="29"/>
      <c r="G73" s="25">
        <f>SUM(G68:G72)</f>
        <v>169996</v>
      </c>
      <c r="H73" s="29"/>
      <c r="I73" s="25">
        <f>SUM(I68:I72)</f>
        <v>467660</v>
      </c>
      <c r="J73" s="29"/>
      <c r="K73" s="25">
        <f>SUM(K68:K72)</f>
        <v>14551</v>
      </c>
      <c r="L73" s="29"/>
      <c r="M73" s="25">
        <f>SUM(M68:M72)</f>
        <v>748530</v>
      </c>
      <c r="N73" s="29"/>
      <c r="O73" s="25">
        <f>SUM(O68:O72)</f>
        <v>1207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7" customFormat="1" ht="13.5" customHeight="1">
      <c r="A74" s="20"/>
      <c r="B74" s="21" t="s">
        <v>10</v>
      </c>
      <c r="C74" s="20"/>
      <c r="D74" s="20"/>
      <c r="E74" s="20"/>
      <c r="F74" s="29"/>
      <c r="G74" s="20"/>
      <c r="H74" s="29"/>
      <c r="I74" s="20"/>
      <c r="J74" s="29"/>
      <c r="K74" s="20"/>
      <c r="L74" s="29"/>
      <c r="M74" s="20"/>
      <c r="N74" s="29"/>
      <c r="O74" s="20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7" customFormat="1" ht="14.25" customHeight="1">
      <c r="A75" s="20" t="s">
        <v>223</v>
      </c>
      <c r="B75" s="21" t="s">
        <v>10</v>
      </c>
      <c r="C75" s="20" t="s">
        <v>10</v>
      </c>
      <c r="D75" s="20"/>
      <c r="E75" s="20" t="s">
        <v>10</v>
      </c>
      <c r="F75" s="29" t="s">
        <v>10</v>
      </c>
      <c r="G75" s="20" t="s">
        <v>10</v>
      </c>
      <c r="H75" s="29" t="s">
        <v>10</v>
      </c>
      <c r="I75" s="20" t="s">
        <v>10</v>
      </c>
      <c r="J75" s="29" t="s">
        <v>10</v>
      </c>
      <c r="K75" s="20" t="s">
        <v>10</v>
      </c>
      <c r="L75" s="29" t="s">
        <v>10</v>
      </c>
      <c r="M75" s="20" t="s">
        <v>10</v>
      </c>
      <c r="N75" s="29" t="s">
        <v>10</v>
      </c>
      <c r="O75" s="20" t="s">
        <v>10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7" customFormat="1" ht="13.5" customHeight="1">
      <c r="A76" s="20" t="s">
        <v>298</v>
      </c>
      <c r="B76" s="21" t="s">
        <v>10</v>
      </c>
      <c r="C76" s="20">
        <f>SUM(E76:O76)</f>
        <v>5315539</v>
      </c>
      <c r="D76" s="20"/>
      <c r="E76" s="20">
        <v>3522146</v>
      </c>
      <c r="F76" s="29"/>
      <c r="G76" s="20">
        <v>158955</v>
      </c>
      <c r="H76" s="29"/>
      <c r="I76" s="20">
        <v>1435358</v>
      </c>
      <c r="J76" s="29"/>
      <c r="K76" s="20">
        <v>65832</v>
      </c>
      <c r="L76" s="29"/>
      <c r="M76" s="20">
        <v>130152</v>
      </c>
      <c r="N76" s="29"/>
      <c r="O76" s="20">
        <v>3096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7" customFormat="1" ht="13.5" customHeight="1">
      <c r="A77" s="20" t="s">
        <v>23</v>
      </c>
      <c r="B77" s="21" t="s">
        <v>10</v>
      </c>
      <c r="C77" s="20">
        <f>SUM(E77:O77)</f>
        <v>551827</v>
      </c>
      <c r="D77" s="20"/>
      <c r="E77" s="20">
        <v>245242</v>
      </c>
      <c r="F77" s="29"/>
      <c r="G77" s="20">
        <v>60531</v>
      </c>
      <c r="H77" s="29"/>
      <c r="I77" s="20">
        <v>110814</v>
      </c>
      <c r="J77" s="29"/>
      <c r="K77" s="20">
        <v>10521</v>
      </c>
      <c r="L77" s="29"/>
      <c r="M77" s="20">
        <v>109990</v>
      </c>
      <c r="N77" s="29"/>
      <c r="O77" s="20">
        <v>14729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7" customFormat="1" ht="14.25" customHeight="1">
      <c r="A78" s="20" t="s">
        <v>56</v>
      </c>
      <c r="B78" s="21" t="s">
        <v>10</v>
      </c>
      <c r="C78" s="25">
        <f>SUM(E78:O78)</f>
        <v>2649541</v>
      </c>
      <c r="D78" s="20"/>
      <c r="E78" s="25">
        <v>1723223</v>
      </c>
      <c r="F78" s="29"/>
      <c r="G78" s="25">
        <v>108552</v>
      </c>
      <c r="H78" s="29"/>
      <c r="I78" s="25">
        <v>689348</v>
      </c>
      <c r="J78" s="29"/>
      <c r="K78" s="25">
        <v>28548</v>
      </c>
      <c r="L78" s="29"/>
      <c r="M78" s="25">
        <v>87758</v>
      </c>
      <c r="N78" s="29"/>
      <c r="O78" s="25">
        <v>12112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7" customFormat="1" ht="13.5" customHeight="1">
      <c r="A79" s="20" t="s">
        <v>173</v>
      </c>
      <c r="B79" s="21" t="s">
        <v>10</v>
      </c>
      <c r="C79" s="25">
        <f>SUM(E79:O79)</f>
        <v>8516907</v>
      </c>
      <c r="D79" s="20"/>
      <c r="E79" s="25">
        <f>SUM(E76:E78)</f>
        <v>5490611</v>
      </c>
      <c r="F79" s="29"/>
      <c r="G79" s="25">
        <f>SUM(G76:G78)</f>
        <v>328038</v>
      </c>
      <c r="H79" s="29"/>
      <c r="I79" s="25">
        <f>SUM(I76:I78)</f>
        <v>2235520</v>
      </c>
      <c r="J79" s="29"/>
      <c r="K79" s="25">
        <f>SUM(K76:K78)</f>
        <v>104901</v>
      </c>
      <c r="L79" s="29"/>
      <c r="M79" s="25">
        <f>SUM(M76:M78)</f>
        <v>327900</v>
      </c>
      <c r="N79" s="29"/>
      <c r="O79" s="25">
        <f>SUM(O76:O78)</f>
        <v>29937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7" customFormat="1" ht="14.25" customHeight="1">
      <c r="A80" s="20"/>
      <c r="B80" s="21" t="s">
        <v>10</v>
      </c>
      <c r="C80" s="20"/>
      <c r="D80" s="20"/>
      <c r="E80" s="20"/>
      <c r="F80" s="29"/>
      <c r="G80" s="20"/>
      <c r="H80" s="29"/>
      <c r="I80" s="20"/>
      <c r="J80" s="29"/>
      <c r="K80" s="20"/>
      <c r="L80" s="29"/>
      <c r="M80" s="20"/>
      <c r="N80" s="29"/>
      <c r="O80" s="2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7" customFormat="1" ht="13.5" customHeight="1">
      <c r="A81" s="20" t="s">
        <v>224</v>
      </c>
      <c r="B81" s="21" t="s">
        <v>10</v>
      </c>
      <c r="C81" s="20"/>
      <c r="D81" s="20"/>
      <c r="E81" s="20" t="s">
        <v>10</v>
      </c>
      <c r="F81" s="29" t="s">
        <v>10</v>
      </c>
      <c r="G81" s="20" t="s">
        <v>10</v>
      </c>
      <c r="H81" s="29" t="s">
        <v>10</v>
      </c>
      <c r="I81" s="20" t="s">
        <v>10</v>
      </c>
      <c r="J81" s="29" t="s">
        <v>10</v>
      </c>
      <c r="K81" s="20" t="s">
        <v>10</v>
      </c>
      <c r="L81" s="29" t="s">
        <v>10</v>
      </c>
      <c r="M81" s="20" t="s">
        <v>10</v>
      </c>
      <c r="N81" s="29" t="s">
        <v>10</v>
      </c>
      <c r="O81" s="20" t="s">
        <v>10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7" customFormat="1" ht="14.25" customHeight="1">
      <c r="A82" s="20" t="s">
        <v>57</v>
      </c>
      <c r="B82" s="21" t="s">
        <v>10</v>
      </c>
      <c r="C82" s="20">
        <f aca="true" t="shared" si="4" ref="C82:C90">SUM(E82:O82)</f>
        <v>2243683</v>
      </c>
      <c r="D82" s="20"/>
      <c r="E82" s="20">
        <v>1371288</v>
      </c>
      <c r="F82" s="29"/>
      <c r="G82" s="20">
        <v>131657</v>
      </c>
      <c r="H82" s="29"/>
      <c r="I82" s="20">
        <v>562708</v>
      </c>
      <c r="J82" s="29"/>
      <c r="K82" s="20">
        <v>1437</v>
      </c>
      <c r="L82" s="29"/>
      <c r="M82" s="20">
        <v>163203</v>
      </c>
      <c r="N82" s="29"/>
      <c r="O82" s="20">
        <v>13390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7" customFormat="1" ht="13.5" customHeight="1">
      <c r="A83" s="20" t="s">
        <v>58</v>
      </c>
      <c r="B83" s="21" t="s">
        <v>10</v>
      </c>
      <c r="C83" s="20">
        <f t="shared" si="4"/>
        <v>2980054</v>
      </c>
      <c r="D83" s="20"/>
      <c r="E83" s="20">
        <v>1715918</v>
      </c>
      <c r="F83" s="29"/>
      <c r="G83" s="20">
        <v>221500</v>
      </c>
      <c r="H83" s="29"/>
      <c r="I83" s="20">
        <v>608502</v>
      </c>
      <c r="J83" s="29"/>
      <c r="K83" s="20">
        <v>11133</v>
      </c>
      <c r="L83" s="29"/>
      <c r="M83" s="20">
        <v>224237</v>
      </c>
      <c r="N83" s="29"/>
      <c r="O83" s="20">
        <v>198764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7" customFormat="1" ht="14.25" customHeight="1">
      <c r="A84" s="20" t="s">
        <v>287</v>
      </c>
      <c r="B84" s="21" t="s">
        <v>10</v>
      </c>
      <c r="C84" s="20">
        <f t="shared" si="4"/>
        <v>1927743</v>
      </c>
      <c r="D84" s="20"/>
      <c r="E84" s="20">
        <v>1152413</v>
      </c>
      <c r="F84" s="29"/>
      <c r="G84" s="20">
        <v>126772</v>
      </c>
      <c r="H84" s="29"/>
      <c r="I84" s="20">
        <v>514858</v>
      </c>
      <c r="J84" s="29"/>
      <c r="K84" s="20">
        <v>15093</v>
      </c>
      <c r="L84" s="29"/>
      <c r="M84" s="20">
        <v>104486</v>
      </c>
      <c r="N84" s="29"/>
      <c r="O84" s="20">
        <v>14121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7" customFormat="1" ht="13.5" customHeight="1">
      <c r="A85" s="20" t="s">
        <v>288</v>
      </c>
      <c r="B85" s="21" t="s">
        <v>10</v>
      </c>
      <c r="C85" s="20">
        <f t="shared" si="4"/>
        <v>2849631</v>
      </c>
      <c r="D85" s="20"/>
      <c r="E85" s="20">
        <v>1730758</v>
      </c>
      <c r="F85" s="29"/>
      <c r="G85" s="20">
        <v>165737</v>
      </c>
      <c r="H85" s="29"/>
      <c r="I85" s="20">
        <v>639399</v>
      </c>
      <c r="J85" s="29"/>
      <c r="K85" s="20">
        <v>2739</v>
      </c>
      <c r="L85" s="29"/>
      <c r="M85" s="20">
        <v>222699</v>
      </c>
      <c r="N85" s="29"/>
      <c r="O85" s="20">
        <v>88299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7" customFormat="1" ht="14.25" customHeight="1">
      <c r="A86" s="20" t="s">
        <v>252</v>
      </c>
      <c r="B86" s="21" t="s">
        <v>10</v>
      </c>
      <c r="C86" s="20">
        <f t="shared" si="4"/>
        <v>422</v>
      </c>
      <c r="D86" s="20"/>
      <c r="E86" s="20">
        <v>0</v>
      </c>
      <c r="F86" s="29"/>
      <c r="G86" s="20">
        <v>0</v>
      </c>
      <c r="H86" s="29"/>
      <c r="I86" s="20">
        <v>0</v>
      </c>
      <c r="J86" s="29"/>
      <c r="K86" s="20">
        <v>0</v>
      </c>
      <c r="L86" s="29"/>
      <c r="M86" s="20">
        <v>422</v>
      </c>
      <c r="N86" s="29"/>
      <c r="O86" s="20">
        <v>0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7" customFormat="1" ht="13.5" customHeight="1">
      <c r="A87" s="20" t="s">
        <v>23</v>
      </c>
      <c r="B87" s="21" t="s">
        <v>10</v>
      </c>
      <c r="C87" s="20">
        <f t="shared" si="4"/>
        <v>710773</v>
      </c>
      <c r="D87" s="20"/>
      <c r="E87" s="20">
        <v>337534</v>
      </c>
      <c r="F87" s="29"/>
      <c r="G87" s="20">
        <v>22335</v>
      </c>
      <c r="H87" s="29"/>
      <c r="I87" s="20">
        <v>94941</v>
      </c>
      <c r="J87" s="29"/>
      <c r="K87" s="20">
        <v>2437</v>
      </c>
      <c r="L87" s="29"/>
      <c r="M87" s="20">
        <v>244475</v>
      </c>
      <c r="N87" s="29"/>
      <c r="O87" s="20">
        <v>9051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7" customFormat="1" ht="14.25" customHeight="1">
      <c r="A88" s="20" t="s">
        <v>59</v>
      </c>
      <c r="B88" s="21" t="s">
        <v>10</v>
      </c>
      <c r="C88" s="20">
        <f t="shared" si="4"/>
        <v>3029723</v>
      </c>
      <c r="D88" s="20"/>
      <c r="E88" s="20">
        <v>1940774</v>
      </c>
      <c r="F88" s="29"/>
      <c r="G88" s="20">
        <v>163273</v>
      </c>
      <c r="H88" s="29"/>
      <c r="I88" s="20">
        <v>639089</v>
      </c>
      <c r="J88" s="29"/>
      <c r="K88" s="20">
        <v>18312</v>
      </c>
      <c r="L88" s="29"/>
      <c r="M88" s="20">
        <v>257005</v>
      </c>
      <c r="N88" s="29"/>
      <c r="O88" s="20">
        <v>11270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7" customFormat="1" ht="13.5" customHeight="1">
      <c r="A89" s="20" t="s">
        <v>60</v>
      </c>
      <c r="B89" s="21" t="s">
        <v>10</v>
      </c>
      <c r="C89" s="25">
        <f t="shared" si="4"/>
        <v>1130554</v>
      </c>
      <c r="D89" s="20"/>
      <c r="E89" s="25">
        <v>678445</v>
      </c>
      <c r="F89" s="29"/>
      <c r="G89" s="25">
        <v>82002</v>
      </c>
      <c r="H89" s="29"/>
      <c r="I89" s="25">
        <v>297376</v>
      </c>
      <c r="J89" s="29"/>
      <c r="K89" s="25">
        <v>0</v>
      </c>
      <c r="L89" s="29"/>
      <c r="M89" s="25">
        <v>72731</v>
      </c>
      <c r="N89" s="29"/>
      <c r="O89" s="25">
        <v>0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7" customFormat="1" ht="14.25" customHeight="1">
      <c r="A90" s="20" t="s">
        <v>172</v>
      </c>
      <c r="B90" s="21" t="s">
        <v>10</v>
      </c>
      <c r="C90" s="25">
        <f t="shared" si="4"/>
        <v>14872583</v>
      </c>
      <c r="D90" s="20"/>
      <c r="E90" s="25">
        <f>SUM(E82:E89)</f>
        <v>8927130</v>
      </c>
      <c r="F90" s="29"/>
      <c r="G90" s="25">
        <f>SUM(G82:G89)</f>
        <v>913276</v>
      </c>
      <c r="H90" s="29"/>
      <c r="I90" s="25">
        <f>SUM(I82:I89)</f>
        <v>3356873</v>
      </c>
      <c r="J90" s="29"/>
      <c r="K90" s="25">
        <f>SUM(K82:K89)</f>
        <v>51151</v>
      </c>
      <c r="L90" s="29"/>
      <c r="M90" s="25">
        <f>SUM(M82:M89)</f>
        <v>1289258</v>
      </c>
      <c r="N90" s="29"/>
      <c r="O90" s="25">
        <f>SUM(O82:O89)</f>
        <v>334895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7" customFormat="1" ht="13.5" customHeight="1">
      <c r="A91" s="20"/>
      <c r="B91" s="21" t="s">
        <v>10</v>
      </c>
      <c r="C91" s="20"/>
      <c r="D91" s="20"/>
      <c r="E91" s="20"/>
      <c r="F91" s="29"/>
      <c r="G91" s="20"/>
      <c r="H91" s="29"/>
      <c r="I91" s="20"/>
      <c r="J91" s="29"/>
      <c r="K91" s="20"/>
      <c r="L91" s="29"/>
      <c r="M91" s="20"/>
      <c r="N91" s="29"/>
      <c r="O91" s="20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7" customFormat="1" ht="14.25" customHeight="1">
      <c r="A92" s="20" t="s">
        <v>214</v>
      </c>
      <c r="B92" s="21" t="s">
        <v>10</v>
      </c>
      <c r="C92" s="25">
        <f>SUM(E92:O92)</f>
        <v>288482</v>
      </c>
      <c r="D92" s="20"/>
      <c r="E92" s="25">
        <v>150001</v>
      </c>
      <c r="F92" s="29"/>
      <c r="G92" s="25">
        <v>47668</v>
      </c>
      <c r="H92" s="29"/>
      <c r="I92" s="25">
        <v>70177</v>
      </c>
      <c r="J92" s="29"/>
      <c r="K92" s="25">
        <v>0</v>
      </c>
      <c r="L92" s="29"/>
      <c r="M92" s="25">
        <v>20636</v>
      </c>
      <c r="N92" s="29"/>
      <c r="O92" s="25">
        <v>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7" customFormat="1" ht="13.5" customHeight="1">
      <c r="A93" s="20"/>
      <c r="B93" s="21" t="s">
        <v>10</v>
      </c>
      <c r="C93" s="20"/>
      <c r="D93" s="20"/>
      <c r="E93" s="20"/>
      <c r="F93" s="29"/>
      <c r="G93" s="20"/>
      <c r="H93" s="29"/>
      <c r="I93" s="20"/>
      <c r="J93" s="29"/>
      <c r="K93" s="20"/>
      <c r="L93" s="29"/>
      <c r="M93" s="20"/>
      <c r="N93" s="29"/>
      <c r="O93" s="20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7" customFormat="1" ht="14.25" customHeight="1">
      <c r="A94" s="20" t="s">
        <v>61</v>
      </c>
      <c r="B94" s="21" t="s">
        <v>10</v>
      </c>
      <c r="C94" s="25">
        <f>SUM(E94:O94)</f>
        <v>98016</v>
      </c>
      <c r="D94" s="20"/>
      <c r="E94" s="25">
        <v>84456</v>
      </c>
      <c r="F94" s="29"/>
      <c r="G94" s="25">
        <v>4198</v>
      </c>
      <c r="H94" s="29"/>
      <c r="I94" s="25">
        <v>0</v>
      </c>
      <c r="J94" s="29"/>
      <c r="K94" s="25">
        <v>0</v>
      </c>
      <c r="L94" s="29"/>
      <c r="M94" s="25">
        <v>9362</v>
      </c>
      <c r="N94" s="29"/>
      <c r="O94" s="25">
        <v>0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7" customFormat="1" ht="13.5" customHeight="1">
      <c r="A95" s="20"/>
      <c r="B95" s="21" t="s">
        <v>10</v>
      </c>
      <c r="C95" s="20"/>
      <c r="D95" s="20"/>
      <c r="E95" s="20"/>
      <c r="F95" s="29"/>
      <c r="G95" s="20"/>
      <c r="H95" s="29"/>
      <c r="I95" s="20"/>
      <c r="J95" s="29"/>
      <c r="K95" s="20"/>
      <c r="L95" s="29"/>
      <c r="M95" s="20"/>
      <c r="N95" s="29"/>
      <c r="O95" s="20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7" customFormat="1" ht="14.25" customHeight="1">
      <c r="A96" s="20" t="s">
        <v>62</v>
      </c>
      <c r="B96" s="21" t="s">
        <v>10</v>
      </c>
      <c r="C96" s="25">
        <f>SUM(E96:O96)</f>
        <v>326793</v>
      </c>
      <c r="D96" s="20"/>
      <c r="E96" s="25">
        <v>232709</v>
      </c>
      <c r="F96" s="29"/>
      <c r="G96" s="25">
        <v>0</v>
      </c>
      <c r="H96" s="29"/>
      <c r="I96" s="25">
        <v>93220</v>
      </c>
      <c r="J96" s="29"/>
      <c r="K96" s="25">
        <v>0</v>
      </c>
      <c r="L96" s="29"/>
      <c r="M96" s="25">
        <v>864</v>
      </c>
      <c r="N96" s="29"/>
      <c r="O96" s="25">
        <v>0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7" customFormat="1" ht="14.25" customHeight="1">
      <c r="A97" s="20"/>
      <c r="B97" s="21"/>
      <c r="C97" s="29"/>
      <c r="D97" s="20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7" customFormat="1" ht="13.5" customHeight="1">
      <c r="A98" s="20" t="s">
        <v>317</v>
      </c>
      <c r="B98" s="21" t="s">
        <v>10</v>
      </c>
      <c r="C98" s="20"/>
      <c r="D98" s="20"/>
      <c r="E98" s="20" t="s">
        <v>10</v>
      </c>
      <c r="F98" s="29" t="s">
        <v>10</v>
      </c>
      <c r="G98" s="20" t="s">
        <v>10</v>
      </c>
      <c r="H98" s="29" t="s">
        <v>10</v>
      </c>
      <c r="I98" s="20" t="s">
        <v>10</v>
      </c>
      <c r="J98" s="29" t="s">
        <v>10</v>
      </c>
      <c r="K98" s="20" t="s">
        <v>10</v>
      </c>
      <c r="L98" s="29" t="s">
        <v>10</v>
      </c>
      <c r="M98" s="20" t="s">
        <v>10</v>
      </c>
      <c r="N98" s="29" t="s">
        <v>10</v>
      </c>
      <c r="O98" s="20" t="s">
        <v>10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7" customFormat="1" ht="14.25" customHeight="1">
      <c r="A99" s="20" t="s">
        <v>25</v>
      </c>
      <c r="B99" s="21" t="s">
        <v>10</v>
      </c>
      <c r="C99" s="20">
        <f aca="true" t="shared" si="5" ref="C99:C116">SUM(E99:O99)</f>
        <v>67441</v>
      </c>
      <c r="D99" s="20"/>
      <c r="E99" s="24">
        <v>0</v>
      </c>
      <c r="F99" s="29"/>
      <c r="G99" s="24">
        <v>40987</v>
      </c>
      <c r="H99" s="29"/>
      <c r="I99" s="24">
        <v>16081</v>
      </c>
      <c r="J99" s="29"/>
      <c r="K99" s="24">
        <v>0</v>
      </c>
      <c r="L99" s="29"/>
      <c r="M99" s="24">
        <v>10373</v>
      </c>
      <c r="N99" s="29"/>
      <c r="O99" s="24">
        <v>0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7" customFormat="1" ht="13.5" customHeight="1">
      <c r="A100" s="20" t="s">
        <v>26</v>
      </c>
      <c r="B100" s="21" t="s">
        <v>10</v>
      </c>
      <c r="C100" s="20">
        <f>SUM(E100:O100)</f>
        <v>1198210</v>
      </c>
      <c r="D100" s="20"/>
      <c r="E100" s="20">
        <v>732680</v>
      </c>
      <c r="F100" s="29"/>
      <c r="G100" s="20">
        <v>103451</v>
      </c>
      <c r="H100" s="29"/>
      <c r="I100" s="20">
        <v>310206</v>
      </c>
      <c r="J100" s="29"/>
      <c r="K100" s="20">
        <v>11145</v>
      </c>
      <c r="L100" s="29"/>
      <c r="M100" s="20">
        <v>33745</v>
      </c>
      <c r="N100" s="29"/>
      <c r="O100" s="20">
        <v>6983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7" customFormat="1" ht="14.25" customHeight="1">
      <c r="A101" s="20" t="s">
        <v>166</v>
      </c>
      <c r="B101" s="21"/>
      <c r="C101" s="20">
        <f t="shared" si="5"/>
        <v>2232384</v>
      </c>
      <c r="D101" s="20"/>
      <c r="E101" s="20">
        <v>1510292</v>
      </c>
      <c r="F101" s="29"/>
      <c r="G101" s="20">
        <v>91408</v>
      </c>
      <c r="H101" s="29"/>
      <c r="I101" s="20">
        <v>542501</v>
      </c>
      <c r="J101" s="29"/>
      <c r="K101" s="20">
        <v>17603</v>
      </c>
      <c r="L101" s="29"/>
      <c r="M101" s="20">
        <v>67811</v>
      </c>
      <c r="N101" s="29"/>
      <c r="O101" s="20">
        <v>2769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7" customFormat="1" ht="13.5" customHeight="1">
      <c r="A102" s="20" t="s">
        <v>27</v>
      </c>
      <c r="B102" s="21" t="s">
        <v>10</v>
      </c>
      <c r="C102" s="20">
        <f t="shared" si="5"/>
        <v>9241264</v>
      </c>
      <c r="D102" s="20"/>
      <c r="E102" s="20">
        <v>6402792</v>
      </c>
      <c r="F102" s="29"/>
      <c r="G102" s="20">
        <v>252834</v>
      </c>
      <c r="H102" s="29"/>
      <c r="I102" s="20">
        <v>2316545</v>
      </c>
      <c r="J102" s="29"/>
      <c r="K102" s="20">
        <v>95424</v>
      </c>
      <c r="L102" s="29"/>
      <c r="M102" s="20">
        <v>170092</v>
      </c>
      <c r="N102" s="29"/>
      <c r="O102" s="20">
        <v>3577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7" customFormat="1" ht="14.25" customHeight="1">
      <c r="A103" s="20" t="s">
        <v>28</v>
      </c>
      <c r="B103" s="21" t="s">
        <v>10</v>
      </c>
      <c r="C103" s="20">
        <f t="shared" si="5"/>
        <v>2126</v>
      </c>
      <c r="D103" s="20"/>
      <c r="E103" s="24">
        <v>0</v>
      </c>
      <c r="F103" s="29"/>
      <c r="G103" s="24">
        <v>1046</v>
      </c>
      <c r="H103" s="29"/>
      <c r="I103" s="24">
        <v>0</v>
      </c>
      <c r="J103" s="29"/>
      <c r="K103" s="24">
        <v>0</v>
      </c>
      <c r="L103" s="29"/>
      <c r="M103" s="24">
        <v>1080</v>
      </c>
      <c r="N103" s="29"/>
      <c r="O103" s="24">
        <v>0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7" customFormat="1" ht="13.5" customHeight="1">
      <c r="A104" s="20" t="s">
        <v>29</v>
      </c>
      <c r="B104" s="21" t="s">
        <v>10</v>
      </c>
      <c r="C104" s="20">
        <f t="shared" si="5"/>
        <v>2993817</v>
      </c>
      <c r="D104" s="20"/>
      <c r="E104" s="20">
        <v>1999667</v>
      </c>
      <c r="F104" s="29"/>
      <c r="G104" s="20">
        <v>87211</v>
      </c>
      <c r="H104" s="29"/>
      <c r="I104" s="20">
        <v>807920</v>
      </c>
      <c r="J104" s="29"/>
      <c r="K104" s="20">
        <v>20593</v>
      </c>
      <c r="L104" s="29"/>
      <c r="M104" s="20">
        <v>77277</v>
      </c>
      <c r="N104" s="29"/>
      <c r="O104" s="20">
        <v>1149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7" customFormat="1" ht="14.25" customHeight="1">
      <c r="A105" s="20" t="s">
        <v>30</v>
      </c>
      <c r="B105" s="21" t="s">
        <v>10</v>
      </c>
      <c r="C105" s="20">
        <f t="shared" si="5"/>
        <v>131193</v>
      </c>
      <c r="D105" s="20"/>
      <c r="E105" s="20">
        <v>46822</v>
      </c>
      <c r="F105" s="29"/>
      <c r="G105" s="20">
        <v>13848</v>
      </c>
      <c r="H105" s="29"/>
      <c r="I105" s="20">
        <v>10390</v>
      </c>
      <c r="J105" s="29"/>
      <c r="K105" s="20">
        <v>0</v>
      </c>
      <c r="L105" s="29"/>
      <c r="M105" s="20">
        <v>60133</v>
      </c>
      <c r="N105" s="29"/>
      <c r="O105" s="20">
        <v>0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7" customFormat="1" ht="13.5" customHeight="1">
      <c r="A106" s="20" t="s">
        <v>31</v>
      </c>
      <c r="B106" s="21" t="s">
        <v>10</v>
      </c>
      <c r="C106" s="20">
        <f t="shared" si="5"/>
        <v>2802840</v>
      </c>
      <c r="D106" s="20"/>
      <c r="E106" s="20">
        <v>2004480</v>
      </c>
      <c r="F106" s="29"/>
      <c r="G106" s="20">
        <v>49932</v>
      </c>
      <c r="H106" s="29"/>
      <c r="I106" s="20">
        <v>681920</v>
      </c>
      <c r="J106" s="29"/>
      <c r="K106" s="20">
        <v>24521</v>
      </c>
      <c r="L106" s="29"/>
      <c r="M106" s="20">
        <v>40588</v>
      </c>
      <c r="N106" s="29"/>
      <c r="O106" s="20">
        <v>1399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7" customFormat="1" ht="14.25" customHeight="1">
      <c r="A107" s="20" t="s">
        <v>32</v>
      </c>
      <c r="B107" s="21" t="s">
        <v>10</v>
      </c>
      <c r="C107" s="20">
        <f t="shared" si="5"/>
        <v>3232717</v>
      </c>
      <c r="D107" s="20"/>
      <c r="E107" s="20">
        <v>1985223</v>
      </c>
      <c r="F107" s="29"/>
      <c r="G107" s="20">
        <v>132654</v>
      </c>
      <c r="H107" s="29"/>
      <c r="I107" s="20">
        <v>774776</v>
      </c>
      <c r="J107" s="29"/>
      <c r="K107" s="20">
        <v>58782</v>
      </c>
      <c r="L107" s="29"/>
      <c r="M107" s="20">
        <v>232952</v>
      </c>
      <c r="N107" s="29"/>
      <c r="O107" s="20">
        <v>48330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7" customFormat="1" ht="13.5" customHeight="1">
      <c r="A108" s="20" t="s">
        <v>33</v>
      </c>
      <c r="B108" s="21" t="s">
        <v>10</v>
      </c>
      <c r="C108" s="20">
        <f t="shared" si="5"/>
        <v>3737584</v>
      </c>
      <c r="D108" s="20"/>
      <c r="E108" s="20">
        <v>2574989</v>
      </c>
      <c r="F108" s="29"/>
      <c r="G108" s="20">
        <v>80214</v>
      </c>
      <c r="H108" s="29"/>
      <c r="I108" s="20">
        <v>996281</v>
      </c>
      <c r="J108" s="29"/>
      <c r="K108" s="20">
        <v>26199</v>
      </c>
      <c r="L108" s="29"/>
      <c r="M108" s="20">
        <v>59901</v>
      </c>
      <c r="N108" s="29"/>
      <c r="O108" s="20">
        <v>0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7" customFormat="1" ht="14.25" customHeight="1">
      <c r="A109" s="20" t="s">
        <v>23</v>
      </c>
      <c r="B109" s="21" t="s">
        <v>10</v>
      </c>
      <c r="C109" s="20">
        <f t="shared" si="5"/>
        <v>1322722</v>
      </c>
      <c r="D109" s="20"/>
      <c r="E109" s="20">
        <v>815415</v>
      </c>
      <c r="F109" s="29"/>
      <c r="G109" s="20">
        <v>96322</v>
      </c>
      <c r="H109" s="29"/>
      <c r="I109" s="20">
        <v>298181</v>
      </c>
      <c r="J109" s="29"/>
      <c r="K109" s="20">
        <v>66378</v>
      </c>
      <c r="L109" s="29"/>
      <c r="M109" s="20">
        <v>42145</v>
      </c>
      <c r="N109" s="29"/>
      <c r="O109" s="20">
        <v>4281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7" customFormat="1" ht="13.5" customHeight="1">
      <c r="A110" s="20" t="s">
        <v>34</v>
      </c>
      <c r="B110" s="21" t="s">
        <v>10</v>
      </c>
      <c r="C110" s="20">
        <f t="shared" si="5"/>
        <v>7409</v>
      </c>
      <c r="D110" s="20"/>
      <c r="E110" s="20">
        <v>6200</v>
      </c>
      <c r="F110" s="29"/>
      <c r="G110" s="20">
        <v>0</v>
      </c>
      <c r="H110" s="29"/>
      <c r="I110" s="20">
        <v>0</v>
      </c>
      <c r="J110" s="29"/>
      <c r="K110" s="20">
        <v>1154</v>
      </c>
      <c r="L110" s="29"/>
      <c r="M110" s="20">
        <v>55</v>
      </c>
      <c r="N110" s="29"/>
      <c r="O110" s="20">
        <v>0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7" customFormat="1" ht="13.5" customHeight="1">
      <c r="A111" s="20" t="s">
        <v>36</v>
      </c>
      <c r="B111" s="21" t="s">
        <v>10</v>
      </c>
      <c r="C111" s="20">
        <f t="shared" si="5"/>
        <v>108040</v>
      </c>
      <c r="D111" s="20"/>
      <c r="E111" s="24">
        <v>0</v>
      </c>
      <c r="F111" s="29"/>
      <c r="G111" s="24">
        <v>64931</v>
      </c>
      <c r="H111" s="29"/>
      <c r="I111" s="24">
        <v>26080</v>
      </c>
      <c r="J111" s="29"/>
      <c r="K111" s="24">
        <v>0</v>
      </c>
      <c r="L111" s="29"/>
      <c r="M111" s="24">
        <v>17029</v>
      </c>
      <c r="N111" s="29"/>
      <c r="O111" s="24">
        <v>0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7" customFormat="1" ht="14.25" customHeight="1">
      <c r="A112" s="20" t="s">
        <v>37</v>
      </c>
      <c r="B112" s="21" t="s">
        <v>10</v>
      </c>
      <c r="C112" s="20">
        <f t="shared" si="5"/>
        <v>2001505</v>
      </c>
      <c r="D112" s="20"/>
      <c r="E112" s="20">
        <v>1330138</v>
      </c>
      <c r="F112" s="29"/>
      <c r="G112" s="20">
        <v>51421</v>
      </c>
      <c r="H112" s="29"/>
      <c r="I112" s="20">
        <v>554388</v>
      </c>
      <c r="J112" s="29"/>
      <c r="K112" s="20">
        <v>21072</v>
      </c>
      <c r="L112" s="29"/>
      <c r="M112" s="20">
        <v>44486</v>
      </c>
      <c r="N112" s="29"/>
      <c r="O112" s="20">
        <v>0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7" customFormat="1" ht="13.5" customHeight="1">
      <c r="A113" s="20" t="s">
        <v>38</v>
      </c>
      <c r="B113" s="21" t="s">
        <v>10</v>
      </c>
      <c r="C113" s="20">
        <f t="shared" si="5"/>
        <v>2790850</v>
      </c>
      <c r="D113" s="20"/>
      <c r="E113" s="20">
        <v>1853553</v>
      </c>
      <c r="F113" s="29"/>
      <c r="G113" s="20">
        <v>114863</v>
      </c>
      <c r="H113" s="29"/>
      <c r="I113" s="20">
        <v>746503</v>
      </c>
      <c r="J113" s="29"/>
      <c r="K113" s="20">
        <v>20868</v>
      </c>
      <c r="L113" s="29"/>
      <c r="M113" s="20">
        <v>52025</v>
      </c>
      <c r="N113" s="29"/>
      <c r="O113" s="20">
        <v>3038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7" customFormat="1" ht="14.25" customHeight="1">
      <c r="A114" s="20" t="s">
        <v>39</v>
      </c>
      <c r="B114" s="21" t="s">
        <v>10</v>
      </c>
      <c r="C114" s="20">
        <f t="shared" si="5"/>
        <v>3654016</v>
      </c>
      <c r="D114" s="20"/>
      <c r="E114" s="20">
        <v>2300765</v>
      </c>
      <c r="F114" s="29"/>
      <c r="G114" s="20">
        <v>276992</v>
      </c>
      <c r="H114" s="29"/>
      <c r="I114" s="20">
        <v>861942</v>
      </c>
      <c r="J114" s="29"/>
      <c r="K114" s="20">
        <v>22612</v>
      </c>
      <c r="L114" s="29"/>
      <c r="M114" s="20">
        <v>121185</v>
      </c>
      <c r="N114" s="29"/>
      <c r="O114" s="20">
        <v>70520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7" customFormat="1" ht="13.5" customHeight="1">
      <c r="A115" s="20" t="s">
        <v>40</v>
      </c>
      <c r="B115" s="21" t="s">
        <v>10</v>
      </c>
      <c r="C115" s="20">
        <f t="shared" si="5"/>
        <v>1968880</v>
      </c>
      <c r="D115" s="20"/>
      <c r="E115" s="20">
        <v>1330857</v>
      </c>
      <c r="F115" s="29"/>
      <c r="G115" s="20">
        <v>70843</v>
      </c>
      <c r="H115" s="29"/>
      <c r="I115" s="20">
        <v>473485</v>
      </c>
      <c r="J115" s="29"/>
      <c r="K115" s="20">
        <v>14944</v>
      </c>
      <c r="L115" s="29"/>
      <c r="M115" s="20">
        <v>76591</v>
      </c>
      <c r="N115" s="29"/>
      <c r="O115" s="20">
        <v>2160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7" customFormat="1" ht="14.25" customHeight="1">
      <c r="A116" s="20" t="s">
        <v>318</v>
      </c>
      <c r="B116" s="21" t="s">
        <v>10</v>
      </c>
      <c r="C116" s="27">
        <f t="shared" si="5"/>
        <v>37492998</v>
      </c>
      <c r="D116" s="20"/>
      <c r="E116" s="27">
        <f>SUM(E99:E115)</f>
        <v>24893873</v>
      </c>
      <c r="F116" s="29"/>
      <c r="G116" s="27">
        <f>SUM(G99:G115)</f>
        <v>1528957</v>
      </c>
      <c r="H116" s="29"/>
      <c r="I116" s="27">
        <f>SUM(I99:I115)</f>
        <v>9417199</v>
      </c>
      <c r="J116" s="29"/>
      <c r="K116" s="27">
        <f>SUM(K99:K115)</f>
        <v>401295</v>
      </c>
      <c r="L116" s="29"/>
      <c r="M116" s="27">
        <f>SUM(M99:M115)</f>
        <v>1107468</v>
      </c>
      <c r="N116" s="29"/>
      <c r="O116" s="27">
        <f>SUM(O99:O115)</f>
        <v>144206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7" customFormat="1" ht="13.5" customHeight="1">
      <c r="A117" s="20"/>
      <c r="B117" s="21"/>
      <c r="C117" s="20"/>
      <c r="D117" s="20"/>
      <c r="E117" s="20"/>
      <c r="F117" s="29"/>
      <c r="G117" s="20"/>
      <c r="H117" s="29"/>
      <c r="I117" s="20"/>
      <c r="J117" s="29"/>
      <c r="K117" s="20"/>
      <c r="L117" s="29"/>
      <c r="M117" s="20"/>
      <c r="N117" s="29"/>
      <c r="O117" s="20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7" customFormat="1" ht="13.5" customHeight="1">
      <c r="A118" s="20" t="s">
        <v>269</v>
      </c>
      <c r="B118" s="21"/>
      <c r="C118" s="30">
        <f>SUM(E118:O118)</f>
        <v>3100</v>
      </c>
      <c r="D118" s="20"/>
      <c r="E118" s="30">
        <v>0</v>
      </c>
      <c r="F118" s="29"/>
      <c r="G118" s="30">
        <v>3100</v>
      </c>
      <c r="H118" s="29"/>
      <c r="I118" s="30">
        <v>0</v>
      </c>
      <c r="J118" s="29"/>
      <c r="K118" s="30">
        <v>0</v>
      </c>
      <c r="L118" s="29"/>
      <c r="M118" s="30">
        <v>0</v>
      </c>
      <c r="N118" s="29"/>
      <c r="O118" s="30">
        <v>0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7" customFormat="1" ht="13.5" customHeight="1">
      <c r="A119" s="20"/>
      <c r="B119" s="21"/>
      <c r="C119" s="20"/>
      <c r="D119" s="20"/>
      <c r="E119" s="20"/>
      <c r="F119" s="29"/>
      <c r="G119" s="20"/>
      <c r="H119" s="29"/>
      <c r="I119" s="20"/>
      <c r="J119" s="29"/>
      <c r="K119" s="20"/>
      <c r="L119" s="29"/>
      <c r="M119" s="20"/>
      <c r="N119" s="29"/>
      <c r="O119" s="2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7" customFormat="1" ht="14.25" customHeight="1">
      <c r="A120" s="20" t="s">
        <v>243</v>
      </c>
      <c r="B120" s="21"/>
      <c r="C120" s="25">
        <f>SUM(E120:O120)</f>
        <v>634</v>
      </c>
      <c r="D120" s="20"/>
      <c r="E120" s="25">
        <v>0</v>
      </c>
      <c r="F120" s="29"/>
      <c r="G120" s="25">
        <v>634</v>
      </c>
      <c r="H120" s="29"/>
      <c r="I120" s="25">
        <v>0</v>
      </c>
      <c r="J120" s="29"/>
      <c r="K120" s="25">
        <v>0</v>
      </c>
      <c r="L120" s="29"/>
      <c r="M120" s="25">
        <v>0</v>
      </c>
      <c r="N120" s="29"/>
      <c r="O120" s="25"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7" customFormat="1" ht="13.5" customHeight="1">
      <c r="A121" s="20"/>
      <c r="B121" s="21"/>
      <c r="C121" s="20"/>
      <c r="D121" s="20"/>
      <c r="E121" s="20"/>
      <c r="F121" s="29"/>
      <c r="G121" s="20"/>
      <c r="H121" s="29"/>
      <c r="I121" s="20"/>
      <c r="J121" s="29"/>
      <c r="K121" s="20"/>
      <c r="L121" s="29"/>
      <c r="M121" s="20"/>
      <c r="N121" s="29"/>
      <c r="O121" s="20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7" customFormat="1" ht="13.5" customHeight="1">
      <c r="A122" s="20" t="s">
        <v>319</v>
      </c>
      <c r="B122" s="21"/>
      <c r="C122" s="30">
        <f>SUM(E122:O122)</f>
        <v>436345</v>
      </c>
      <c r="D122" s="20"/>
      <c r="E122" s="30">
        <v>365000</v>
      </c>
      <c r="F122" s="29"/>
      <c r="G122" s="30">
        <v>0</v>
      </c>
      <c r="H122" s="29"/>
      <c r="I122" s="30">
        <v>71337</v>
      </c>
      <c r="J122" s="29"/>
      <c r="K122" s="30">
        <v>0</v>
      </c>
      <c r="L122" s="29"/>
      <c r="M122" s="30">
        <v>8</v>
      </c>
      <c r="N122" s="29"/>
      <c r="O122" s="30">
        <v>0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7" customFormat="1" ht="13.5" customHeight="1">
      <c r="A123" s="20"/>
      <c r="B123" s="21"/>
      <c r="C123" s="20"/>
      <c r="D123" s="20"/>
      <c r="E123" s="20"/>
      <c r="F123" s="29"/>
      <c r="G123" s="20"/>
      <c r="H123" s="29"/>
      <c r="I123" s="20"/>
      <c r="J123" s="29"/>
      <c r="K123" s="20"/>
      <c r="L123" s="29"/>
      <c r="M123" s="20"/>
      <c r="N123" s="29"/>
      <c r="O123" s="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7" customFormat="1" ht="14.25" customHeight="1">
      <c r="A124" s="20" t="s">
        <v>63</v>
      </c>
      <c r="B124" s="21" t="s">
        <v>10</v>
      </c>
      <c r="C124" s="25">
        <f>SUM(E124:O124)</f>
        <v>858973</v>
      </c>
      <c r="D124" s="20"/>
      <c r="E124" s="25">
        <v>582015</v>
      </c>
      <c r="F124" s="29"/>
      <c r="G124" s="25">
        <v>6431</v>
      </c>
      <c r="H124" s="29"/>
      <c r="I124" s="25">
        <v>232111</v>
      </c>
      <c r="J124" s="29"/>
      <c r="K124" s="25">
        <v>6497</v>
      </c>
      <c r="L124" s="29"/>
      <c r="M124" s="25">
        <v>29730</v>
      </c>
      <c r="N124" s="29"/>
      <c r="O124" s="25">
        <v>2189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7" customFormat="1" ht="13.5" customHeight="1">
      <c r="A125" s="20"/>
      <c r="B125" s="21" t="s">
        <v>10</v>
      </c>
      <c r="C125" s="20"/>
      <c r="D125" s="20"/>
      <c r="E125" s="20"/>
      <c r="F125" s="29"/>
      <c r="G125" s="20"/>
      <c r="H125" s="29"/>
      <c r="I125" s="20"/>
      <c r="J125" s="29"/>
      <c r="K125" s="20"/>
      <c r="L125" s="29"/>
      <c r="M125" s="20"/>
      <c r="N125" s="29"/>
      <c r="O125" s="2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7" customFormat="1" ht="14.25" customHeight="1">
      <c r="A126" s="20" t="s">
        <v>64</v>
      </c>
      <c r="B126" s="21" t="s">
        <v>10</v>
      </c>
      <c r="C126" s="25">
        <f>SUM(E126:O126)</f>
        <v>3695895</v>
      </c>
      <c r="D126" s="20"/>
      <c r="E126" s="25">
        <v>2444685</v>
      </c>
      <c r="F126" s="29"/>
      <c r="G126" s="25">
        <v>70929</v>
      </c>
      <c r="H126" s="29"/>
      <c r="I126" s="25">
        <v>837064</v>
      </c>
      <c r="J126" s="29"/>
      <c r="K126" s="25">
        <v>78591</v>
      </c>
      <c r="L126" s="29"/>
      <c r="M126" s="25">
        <v>247828</v>
      </c>
      <c r="N126" s="29"/>
      <c r="O126" s="25">
        <v>16798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7" customFormat="1" ht="14.25" customHeight="1">
      <c r="A127" s="20"/>
      <c r="B127" s="21"/>
      <c r="C127" s="29"/>
      <c r="D127" s="2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7" customFormat="1" ht="14.25" customHeight="1">
      <c r="A128" s="20" t="s">
        <v>225</v>
      </c>
      <c r="B128" s="21" t="s">
        <v>10</v>
      </c>
      <c r="C128" s="20" t="s">
        <v>10</v>
      </c>
      <c r="D128" s="20"/>
      <c r="E128" s="20" t="s">
        <v>10</v>
      </c>
      <c r="F128" s="29" t="s">
        <v>10</v>
      </c>
      <c r="G128" s="20" t="s">
        <v>10</v>
      </c>
      <c r="H128" s="29" t="s">
        <v>10</v>
      </c>
      <c r="I128" s="20" t="s">
        <v>10</v>
      </c>
      <c r="J128" s="29" t="s">
        <v>10</v>
      </c>
      <c r="K128" s="20" t="s">
        <v>10</v>
      </c>
      <c r="L128" s="29" t="s">
        <v>10</v>
      </c>
      <c r="M128" s="20" t="s">
        <v>10</v>
      </c>
      <c r="N128" s="29" t="s">
        <v>10</v>
      </c>
      <c r="O128" s="20" t="s">
        <v>10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7" customFormat="1" ht="13.5" customHeight="1">
      <c r="A129" s="20" t="s">
        <v>65</v>
      </c>
      <c r="B129" s="21" t="s">
        <v>10</v>
      </c>
      <c r="C129" s="20">
        <f>SUM(E129:O129)</f>
        <v>186447</v>
      </c>
      <c r="D129" s="20"/>
      <c r="E129" s="20">
        <v>108806</v>
      </c>
      <c r="F129" s="29"/>
      <c r="G129" s="20">
        <v>14525</v>
      </c>
      <c r="H129" s="29"/>
      <c r="I129" s="20">
        <v>50867</v>
      </c>
      <c r="J129" s="29"/>
      <c r="K129" s="20">
        <v>0</v>
      </c>
      <c r="L129" s="29"/>
      <c r="M129" s="20">
        <v>12249</v>
      </c>
      <c r="N129" s="29"/>
      <c r="O129" s="20">
        <v>0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7" customFormat="1" ht="14.25" customHeight="1">
      <c r="A130" s="20" t="s">
        <v>78</v>
      </c>
      <c r="B130" s="21" t="s">
        <v>10</v>
      </c>
      <c r="C130" s="20">
        <f>SUM(E130:O130)</f>
        <v>44384</v>
      </c>
      <c r="D130" s="20"/>
      <c r="E130" s="20">
        <v>425</v>
      </c>
      <c r="F130" s="29"/>
      <c r="G130" s="20">
        <v>5250</v>
      </c>
      <c r="H130" s="29"/>
      <c r="I130" s="20">
        <v>101</v>
      </c>
      <c r="J130" s="29"/>
      <c r="K130" s="20">
        <v>11990</v>
      </c>
      <c r="L130" s="29"/>
      <c r="M130" s="20">
        <v>26618</v>
      </c>
      <c r="N130" s="29"/>
      <c r="O130" s="20">
        <v>0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7" customFormat="1" ht="13.5" customHeight="1">
      <c r="A131" s="20" t="s">
        <v>265</v>
      </c>
      <c r="B131" s="21" t="s">
        <v>10</v>
      </c>
      <c r="C131" s="20">
        <f>SUM(E131:O131)</f>
        <v>6043604</v>
      </c>
      <c r="D131" s="20"/>
      <c r="E131" s="24">
        <v>4194776</v>
      </c>
      <c r="F131" s="29"/>
      <c r="G131" s="24">
        <v>117143</v>
      </c>
      <c r="H131" s="29"/>
      <c r="I131" s="24">
        <v>1509931</v>
      </c>
      <c r="J131" s="29"/>
      <c r="K131" s="24">
        <v>50736</v>
      </c>
      <c r="L131" s="29"/>
      <c r="M131" s="24">
        <v>160716</v>
      </c>
      <c r="N131" s="29"/>
      <c r="O131" s="24">
        <v>10302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7" customFormat="1" ht="14.25" customHeight="1">
      <c r="A132" s="20" t="s">
        <v>255</v>
      </c>
      <c r="B132" s="21" t="s">
        <v>10</v>
      </c>
      <c r="C132" s="25">
        <f>SUM(E132:O132)</f>
        <v>2004819</v>
      </c>
      <c r="D132" s="20"/>
      <c r="E132" s="25">
        <v>1290535</v>
      </c>
      <c r="F132" s="29"/>
      <c r="G132" s="25">
        <v>68504</v>
      </c>
      <c r="H132" s="29"/>
      <c r="I132" s="25">
        <v>477430</v>
      </c>
      <c r="J132" s="29"/>
      <c r="K132" s="25">
        <v>19941</v>
      </c>
      <c r="L132" s="29"/>
      <c r="M132" s="25">
        <v>148409</v>
      </c>
      <c r="N132" s="29"/>
      <c r="O132" s="25">
        <v>0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7" customFormat="1" ht="13.5" customHeight="1">
      <c r="A133" s="20" t="s">
        <v>171</v>
      </c>
      <c r="B133" s="21" t="s">
        <v>10</v>
      </c>
      <c r="C133" s="25">
        <f>SUM(E133:O133)</f>
        <v>8279254</v>
      </c>
      <c r="D133" s="20"/>
      <c r="E133" s="25">
        <f>SUM(E129:E132)</f>
        <v>5594542</v>
      </c>
      <c r="F133" s="29"/>
      <c r="G133" s="25">
        <f>SUM(G129:G132)</f>
        <v>205422</v>
      </c>
      <c r="H133" s="29"/>
      <c r="I133" s="25">
        <f>SUM(I129:I132)</f>
        <v>2038329</v>
      </c>
      <c r="J133" s="29"/>
      <c r="K133" s="25">
        <f>SUM(K129:K132)</f>
        <v>82667</v>
      </c>
      <c r="L133" s="29"/>
      <c r="M133" s="25">
        <f>SUM(M129:M132)</f>
        <v>347992</v>
      </c>
      <c r="N133" s="29"/>
      <c r="O133" s="25">
        <f>SUM(O129:O132)</f>
        <v>10302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7" customFormat="1" ht="14.25" customHeight="1">
      <c r="A134" s="20"/>
      <c r="B134" s="21"/>
      <c r="C134" s="29"/>
      <c r="D134" s="20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7" customFormat="1" ht="14.25" customHeight="1">
      <c r="A135" s="20" t="s">
        <v>320</v>
      </c>
      <c r="B135" s="21" t="s">
        <v>10</v>
      </c>
      <c r="C135" s="20"/>
      <c r="D135" s="20"/>
      <c r="E135" s="20" t="s">
        <v>10</v>
      </c>
      <c r="F135" s="29" t="s">
        <v>10</v>
      </c>
      <c r="G135" s="20" t="s">
        <v>10</v>
      </c>
      <c r="H135" s="29" t="s">
        <v>10</v>
      </c>
      <c r="I135" s="20" t="s">
        <v>10</v>
      </c>
      <c r="J135" s="29" t="s">
        <v>10</v>
      </c>
      <c r="K135" s="20" t="s">
        <v>10</v>
      </c>
      <c r="L135" s="29" t="s">
        <v>10</v>
      </c>
      <c r="M135" s="20" t="s">
        <v>10</v>
      </c>
      <c r="N135" s="29" t="s">
        <v>10</v>
      </c>
      <c r="O135" s="20" t="s">
        <v>10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7" customFormat="1" ht="13.5" customHeight="1">
      <c r="A136" s="20" t="s">
        <v>41</v>
      </c>
      <c r="B136" s="21" t="s">
        <v>10</v>
      </c>
      <c r="C136" s="20">
        <f aca="true" t="shared" si="6" ref="C136:C143">SUM(E136:O136)</f>
        <v>8079572</v>
      </c>
      <c r="D136" s="20"/>
      <c r="E136" s="20">
        <v>5171871</v>
      </c>
      <c r="F136" s="29"/>
      <c r="G136" s="20">
        <v>516656</v>
      </c>
      <c r="H136" s="29"/>
      <c r="I136" s="20">
        <v>1593929</v>
      </c>
      <c r="J136" s="29"/>
      <c r="K136" s="20">
        <v>20704</v>
      </c>
      <c r="L136" s="29"/>
      <c r="M136" s="20">
        <v>707113</v>
      </c>
      <c r="N136" s="29"/>
      <c r="O136" s="20">
        <v>69299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7" customFormat="1" ht="14.25" customHeight="1">
      <c r="A137" s="20" t="s">
        <v>42</v>
      </c>
      <c r="B137" s="21" t="s">
        <v>10</v>
      </c>
      <c r="C137" s="20">
        <f t="shared" si="6"/>
        <v>5702414</v>
      </c>
      <c r="D137" s="20"/>
      <c r="E137" s="20">
        <v>3667892</v>
      </c>
      <c r="F137" s="29"/>
      <c r="G137" s="20">
        <v>386174</v>
      </c>
      <c r="H137" s="29"/>
      <c r="I137" s="20">
        <v>1049257</v>
      </c>
      <c r="J137" s="29"/>
      <c r="K137" s="20">
        <v>38694</v>
      </c>
      <c r="L137" s="29"/>
      <c r="M137" s="20">
        <v>555910</v>
      </c>
      <c r="N137" s="29"/>
      <c r="O137" s="20">
        <v>4487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7" customFormat="1" ht="13.5" customHeight="1">
      <c r="A138" s="20" t="s">
        <v>43</v>
      </c>
      <c r="B138" s="21" t="s">
        <v>10</v>
      </c>
      <c r="C138" s="20">
        <f t="shared" si="6"/>
        <v>1513223</v>
      </c>
      <c r="D138" s="20"/>
      <c r="E138" s="20">
        <v>880388</v>
      </c>
      <c r="F138" s="29"/>
      <c r="G138" s="20">
        <v>111390</v>
      </c>
      <c r="H138" s="29"/>
      <c r="I138" s="20">
        <v>310813</v>
      </c>
      <c r="J138" s="29"/>
      <c r="K138" s="20">
        <v>7107</v>
      </c>
      <c r="L138" s="29"/>
      <c r="M138" s="20">
        <v>139335</v>
      </c>
      <c r="N138" s="29"/>
      <c r="O138" s="20">
        <v>64190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7" customFormat="1" ht="14.25" customHeight="1">
      <c r="A139" s="20" t="s">
        <v>44</v>
      </c>
      <c r="B139" s="21" t="s">
        <v>10</v>
      </c>
      <c r="C139" s="20">
        <f t="shared" si="6"/>
        <v>1644363</v>
      </c>
      <c r="D139" s="20"/>
      <c r="E139" s="20">
        <v>1048180</v>
      </c>
      <c r="F139" s="29"/>
      <c r="G139" s="20">
        <v>44320</v>
      </c>
      <c r="H139" s="29"/>
      <c r="I139" s="20">
        <v>381354</v>
      </c>
      <c r="J139" s="29"/>
      <c r="K139" s="20">
        <v>3090</v>
      </c>
      <c r="L139" s="29"/>
      <c r="M139" s="20">
        <v>146147</v>
      </c>
      <c r="N139" s="29"/>
      <c r="O139" s="20">
        <v>21272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7" customFormat="1" ht="13.5" customHeight="1">
      <c r="A140" s="20" t="s">
        <v>23</v>
      </c>
      <c r="B140" s="21" t="s">
        <v>10</v>
      </c>
      <c r="C140" s="20">
        <f t="shared" si="6"/>
        <v>260778</v>
      </c>
      <c r="D140" s="20"/>
      <c r="E140" s="20">
        <v>148423</v>
      </c>
      <c r="F140" s="29"/>
      <c r="G140" s="20">
        <v>14009</v>
      </c>
      <c r="H140" s="29"/>
      <c r="I140" s="20">
        <v>42458</v>
      </c>
      <c r="J140" s="29"/>
      <c r="K140" s="20">
        <v>26623</v>
      </c>
      <c r="L140" s="29"/>
      <c r="M140" s="20">
        <v>19418</v>
      </c>
      <c r="N140" s="29"/>
      <c r="O140" s="20">
        <v>9847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7" customFormat="1" ht="14.25" customHeight="1">
      <c r="A141" s="20" t="s">
        <v>35</v>
      </c>
      <c r="B141" s="21" t="s">
        <v>10</v>
      </c>
      <c r="C141" s="20">
        <f>SUM(E141:O141)</f>
        <v>4823516</v>
      </c>
      <c r="D141" s="20"/>
      <c r="E141" s="20">
        <v>4095142</v>
      </c>
      <c r="F141" s="29"/>
      <c r="G141" s="20">
        <v>295899</v>
      </c>
      <c r="H141" s="29"/>
      <c r="I141" s="20">
        <v>59605</v>
      </c>
      <c r="J141" s="29"/>
      <c r="K141" s="20">
        <v>95972</v>
      </c>
      <c r="L141" s="29"/>
      <c r="M141" s="20">
        <v>232622</v>
      </c>
      <c r="N141" s="29"/>
      <c r="O141" s="20">
        <v>44276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7" customFormat="1" ht="14.25" customHeight="1">
      <c r="A142" s="20" t="s">
        <v>45</v>
      </c>
      <c r="B142" s="21" t="s">
        <v>10</v>
      </c>
      <c r="C142" s="25">
        <f t="shared" si="6"/>
        <v>4763134</v>
      </c>
      <c r="D142" s="20"/>
      <c r="E142" s="25">
        <v>2943514</v>
      </c>
      <c r="F142" s="29"/>
      <c r="G142" s="25">
        <v>186815</v>
      </c>
      <c r="H142" s="29"/>
      <c r="I142" s="25">
        <v>1023201</v>
      </c>
      <c r="J142" s="29"/>
      <c r="K142" s="25">
        <v>123678</v>
      </c>
      <c r="L142" s="29"/>
      <c r="M142" s="25">
        <v>475152</v>
      </c>
      <c r="N142" s="29"/>
      <c r="O142" s="25">
        <v>10774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7" customFormat="1" ht="13.5" customHeight="1">
      <c r="A143" s="20" t="s">
        <v>321</v>
      </c>
      <c r="B143" s="21" t="s">
        <v>10</v>
      </c>
      <c r="C143" s="25">
        <f t="shared" si="6"/>
        <v>26787000</v>
      </c>
      <c r="D143" s="20"/>
      <c r="E143" s="25">
        <f>SUM(E136:E142)</f>
        <v>17955410</v>
      </c>
      <c r="F143" s="29"/>
      <c r="G143" s="25">
        <f>SUM(G136:G142)</f>
        <v>1555263</v>
      </c>
      <c r="H143" s="29"/>
      <c r="I143" s="25">
        <f>SUM(I136:I142)</f>
        <v>4460617</v>
      </c>
      <c r="J143" s="29"/>
      <c r="K143" s="25">
        <f>SUM(K136:K142)</f>
        <v>315868</v>
      </c>
      <c r="L143" s="29"/>
      <c r="M143" s="25">
        <f>SUM(M136:M142)</f>
        <v>2275697</v>
      </c>
      <c r="N143" s="29"/>
      <c r="O143" s="25">
        <f>SUM(O136:O142)</f>
        <v>224145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7" customFormat="1" ht="14.25" customHeight="1">
      <c r="A144" s="20"/>
      <c r="B144" s="21" t="s">
        <v>10</v>
      </c>
      <c r="C144" s="20"/>
      <c r="D144" s="20"/>
      <c r="E144" s="20"/>
      <c r="F144" s="29"/>
      <c r="G144" s="20"/>
      <c r="H144" s="29"/>
      <c r="I144" s="20"/>
      <c r="J144" s="29"/>
      <c r="K144" s="20"/>
      <c r="L144" s="29"/>
      <c r="M144" s="20"/>
      <c r="N144" s="29"/>
      <c r="O144" s="20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7" customFormat="1" ht="14.25" customHeight="1">
      <c r="A145" s="20" t="s">
        <v>66</v>
      </c>
      <c r="B145" s="21" t="s">
        <v>10</v>
      </c>
      <c r="C145" s="25">
        <f>SUM(E145:O145)</f>
        <v>1827309</v>
      </c>
      <c r="D145" s="20"/>
      <c r="E145" s="25">
        <v>1063903</v>
      </c>
      <c r="F145" s="29"/>
      <c r="G145" s="25">
        <v>134710</v>
      </c>
      <c r="H145" s="29"/>
      <c r="I145" s="25">
        <v>463903</v>
      </c>
      <c r="J145" s="29"/>
      <c r="K145" s="25">
        <v>27103</v>
      </c>
      <c r="L145" s="29"/>
      <c r="M145" s="25">
        <v>116749</v>
      </c>
      <c r="N145" s="29"/>
      <c r="O145" s="25">
        <v>20941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7" customFormat="1" ht="14.25" customHeight="1">
      <c r="A146" s="20"/>
      <c r="B146" s="21"/>
      <c r="C146" s="29"/>
      <c r="D146" s="20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7" customFormat="1" ht="13.5" customHeight="1">
      <c r="A147" s="20" t="s">
        <v>352</v>
      </c>
      <c r="B147" s="21"/>
      <c r="C147" s="29"/>
      <c r="D147" s="20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7" customFormat="1" ht="14.25" customHeight="1">
      <c r="A148" s="20" t="s">
        <v>205</v>
      </c>
      <c r="B148" s="21"/>
      <c r="C148" s="25">
        <f>SUM(E148:O148)</f>
        <v>3275323</v>
      </c>
      <c r="D148" s="20"/>
      <c r="E148" s="25">
        <v>2107827</v>
      </c>
      <c r="F148" s="29"/>
      <c r="G148" s="25">
        <v>205843</v>
      </c>
      <c r="H148" s="29"/>
      <c r="I148" s="25">
        <v>732793</v>
      </c>
      <c r="J148" s="29"/>
      <c r="K148" s="25">
        <v>51501</v>
      </c>
      <c r="L148" s="29"/>
      <c r="M148" s="25">
        <v>149607</v>
      </c>
      <c r="N148" s="29"/>
      <c r="O148" s="25">
        <v>27752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7" customFormat="1" ht="13.5" customHeight="1">
      <c r="A149" s="20"/>
      <c r="B149" s="21"/>
      <c r="C149" s="20"/>
      <c r="D149" s="20"/>
      <c r="E149" s="20"/>
      <c r="F149" s="29"/>
      <c r="G149" s="20"/>
      <c r="H149" s="29"/>
      <c r="I149" s="20"/>
      <c r="J149" s="29"/>
      <c r="K149" s="20"/>
      <c r="L149" s="29"/>
      <c r="M149" s="20"/>
      <c r="N149" s="29"/>
      <c r="O149" s="20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7" customFormat="1" ht="14.25" customHeight="1">
      <c r="A150" s="20" t="s">
        <v>322</v>
      </c>
      <c r="B150" s="21"/>
      <c r="C150" s="30">
        <f>SUM(E150:O150)</f>
        <v>600</v>
      </c>
      <c r="D150" s="20"/>
      <c r="E150" s="30">
        <v>0</v>
      </c>
      <c r="F150" s="29"/>
      <c r="G150" s="30">
        <v>0</v>
      </c>
      <c r="H150" s="29"/>
      <c r="I150" s="30">
        <v>600</v>
      </c>
      <c r="J150" s="29"/>
      <c r="K150" s="30">
        <v>0</v>
      </c>
      <c r="L150" s="29"/>
      <c r="M150" s="30">
        <v>0</v>
      </c>
      <c r="N150" s="29"/>
      <c r="O150" s="30">
        <v>0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7" customFormat="1" ht="13.5" customHeight="1">
      <c r="A151" s="20"/>
      <c r="B151" s="21" t="s">
        <v>10</v>
      </c>
      <c r="C151" s="20"/>
      <c r="D151" s="20"/>
      <c r="E151" s="20"/>
      <c r="F151" s="29"/>
      <c r="G151" s="20"/>
      <c r="H151" s="29"/>
      <c r="I151" s="20"/>
      <c r="J151" s="29"/>
      <c r="K151" s="20"/>
      <c r="L151" s="29"/>
      <c r="M151" s="20"/>
      <c r="N151" s="29"/>
      <c r="O151" s="20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7" customFormat="1" ht="14.25" customHeight="1">
      <c r="A152" s="20" t="s">
        <v>244</v>
      </c>
      <c r="B152" s="21"/>
      <c r="C152" s="25">
        <f>SUM(E152:O152)</f>
        <v>719506</v>
      </c>
      <c r="D152" s="20"/>
      <c r="E152" s="25">
        <v>499728</v>
      </c>
      <c r="F152" s="29"/>
      <c r="G152" s="25">
        <v>1278</v>
      </c>
      <c r="H152" s="29"/>
      <c r="I152" s="25">
        <v>210028</v>
      </c>
      <c r="J152" s="29"/>
      <c r="K152" s="25">
        <v>0</v>
      </c>
      <c r="L152" s="29"/>
      <c r="M152" s="25">
        <v>8472</v>
      </c>
      <c r="N152" s="29"/>
      <c r="O152" s="25">
        <v>0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7" customFormat="1" ht="13.5" customHeight="1">
      <c r="A153" s="20"/>
      <c r="B153" s="21"/>
      <c r="C153" s="20"/>
      <c r="D153" s="20"/>
      <c r="E153" s="20"/>
      <c r="F153" s="29"/>
      <c r="G153" s="20"/>
      <c r="H153" s="29"/>
      <c r="I153" s="20"/>
      <c r="J153" s="29"/>
      <c r="K153" s="20"/>
      <c r="L153" s="29"/>
      <c r="M153" s="20"/>
      <c r="N153" s="29"/>
      <c r="O153" s="2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7" customFormat="1" ht="14.25" customHeight="1">
      <c r="A154" s="20" t="s">
        <v>67</v>
      </c>
      <c r="B154" s="21" t="s">
        <v>10</v>
      </c>
      <c r="C154" s="25">
        <f>SUM(E154:O154)</f>
        <v>4145312</v>
      </c>
      <c r="D154" s="20"/>
      <c r="E154" s="25">
        <v>3001867</v>
      </c>
      <c r="F154" s="29"/>
      <c r="G154" s="25">
        <v>29958</v>
      </c>
      <c r="H154" s="29"/>
      <c r="I154" s="25">
        <v>1113143</v>
      </c>
      <c r="J154" s="29"/>
      <c r="K154" s="25">
        <v>312</v>
      </c>
      <c r="L154" s="29"/>
      <c r="M154" s="25">
        <v>32</v>
      </c>
      <c r="N154" s="29"/>
      <c r="O154" s="25">
        <v>0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7" customFormat="1" ht="13.5" customHeight="1">
      <c r="A155" s="20"/>
      <c r="B155" s="21" t="s">
        <v>10</v>
      </c>
      <c r="C155" s="20"/>
      <c r="D155" s="20"/>
      <c r="E155" s="20"/>
      <c r="F155" s="29"/>
      <c r="G155" s="20"/>
      <c r="H155" s="29"/>
      <c r="I155" s="20"/>
      <c r="J155" s="29"/>
      <c r="K155" s="20"/>
      <c r="L155" s="29"/>
      <c r="M155" s="20"/>
      <c r="N155" s="29"/>
      <c r="O155" s="2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7" customFormat="1" ht="14.25" customHeight="1">
      <c r="A156" s="20" t="s">
        <v>112</v>
      </c>
      <c r="B156" s="21" t="s">
        <v>10</v>
      </c>
      <c r="C156" s="25">
        <f>SUM(E156:O156)</f>
        <v>1506</v>
      </c>
      <c r="D156" s="20"/>
      <c r="E156" s="25">
        <v>0</v>
      </c>
      <c r="F156" s="29"/>
      <c r="G156" s="25">
        <v>0</v>
      </c>
      <c r="H156" s="29"/>
      <c r="I156" s="25">
        <v>1506</v>
      </c>
      <c r="J156" s="29"/>
      <c r="K156" s="25">
        <v>0</v>
      </c>
      <c r="L156" s="29"/>
      <c r="M156" s="25">
        <v>0</v>
      </c>
      <c r="N156" s="29"/>
      <c r="O156" s="25">
        <v>0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7" customFormat="1" ht="13.5" customHeight="1">
      <c r="A157" s="20"/>
      <c r="B157" s="21" t="s">
        <v>10</v>
      </c>
      <c r="C157" s="20"/>
      <c r="D157" s="20"/>
      <c r="E157" s="20"/>
      <c r="F157" s="29"/>
      <c r="G157" s="20"/>
      <c r="H157" s="29"/>
      <c r="I157" s="20"/>
      <c r="J157" s="29"/>
      <c r="K157" s="20"/>
      <c r="L157" s="29"/>
      <c r="M157" s="20"/>
      <c r="N157" s="29"/>
      <c r="O157" s="20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7" customFormat="1" ht="14.25" customHeight="1">
      <c r="A158" s="20" t="s">
        <v>226</v>
      </c>
      <c r="B158" s="21" t="s">
        <v>10</v>
      </c>
      <c r="C158" s="20"/>
      <c r="D158" s="20"/>
      <c r="E158" s="20"/>
      <c r="F158" s="29"/>
      <c r="G158" s="20"/>
      <c r="H158" s="29"/>
      <c r="I158" s="20"/>
      <c r="J158" s="29"/>
      <c r="K158" s="20"/>
      <c r="L158" s="29"/>
      <c r="M158" s="20"/>
      <c r="N158" s="29"/>
      <c r="O158" s="2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7" customFormat="1" ht="13.5" customHeight="1">
      <c r="A159" s="20" t="s">
        <v>68</v>
      </c>
      <c r="B159" s="21" t="s">
        <v>10</v>
      </c>
      <c r="C159" s="20">
        <f aca="true" t="shared" si="7" ref="C159:C166">SUM(E159:O159)</f>
        <v>6508088</v>
      </c>
      <c r="D159" s="20"/>
      <c r="E159" s="20">
        <v>4192037</v>
      </c>
      <c r="F159" s="29"/>
      <c r="G159" s="20">
        <v>214511</v>
      </c>
      <c r="H159" s="29"/>
      <c r="I159" s="20">
        <v>1551451</v>
      </c>
      <c r="J159" s="29"/>
      <c r="K159" s="20">
        <v>114122</v>
      </c>
      <c r="L159" s="29"/>
      <c r="M159" s="20">
        <v>405626</v>
      </c>
      <c r="N159" s="29"/>
      <c r="O159" s="20">
        <v>30341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7" customFormat="1" ht="14.25" customHeight="1">
      <c r="A160" s="20" t="s">
        <v>69</v>
      </c>
      <c r="B160" s="21" t="s">
        <v>10</v>
      </c>
      <c r="C160" s="20">
        <f t="shared" si="7"/>
        <v>1641992</v>
      </c>
      <c r="D160" s="20"/>
      <c r="E160" s="20">
        <v>953783</v>
      </c>
      <c r="F160" s="29"/>
      <c r="G160" s="20">
        <v>174337</v>
      </c>
      <c r="H160" s="29"/>
      <c r="I160" s="20">
        <v>409663</v>
      </c>
      <c r="J160" s="29"/>
      <c r="K160" s="20">
        <v>8251</v>
      </c>
      <c r="L160" s="29"/>
      <c r="M160" s="20">
        <v>84498</v>
      </c>
      <c r="N160" s="29"/>
      <c r="O160" s="20">
        <v>11460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7" customFormat="1" ht="13.5" customHeight="1">
      <c r="A161" s="20" t="s">
        <v>70</v>
      </c>
      <c r="B161" s="21" t="s">
        <v>10</v>
      </c>
      <c r="C161" s="20">
        <f t="shared" si="7"/>
        <v>45955</v>
      </c>
      <c r="D161" s="20"/>
      <c r="E161" s="20">
        <v>7750</v>
      </c>
      <c r="F161" s="29"/>
      <c r="G161" s="20">
        <v>6633</v>
      </c>
      <c r="H161" s="29"/>
      <c r="I161" s="20">
        <v>4372</v>
      </c>
      <c r="J161" s="29"/>
      <c r="K161" s="20">
        <v>58</v>
      </c>
      <c r="L161" s="29"/>
      <c r="M161" s="20">
        <v>27142</v>
      </c>
      <c r="N161" s="29"/>
      <c r="O161" s="20">
        <v>0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7" customFormat="1" ht="14.25" customHeight="1">
      <c r="A162" s="20" t="s">
        <v>23</v>
      </c>
      <c r="B162" s="21" t="s">
        <v>10</v>
      </c>
      <c r="C162" s="20">
        <f t="shared" si="7"/>
        <v>535341</v>
      </c>
      <c r="D162" s="20"/>
      <c r="E162" s="24">
        <v>265280</v>
      </c>
      <c r="F162" s="29"/>
      <c r="G162" s="24">
        <v>4515</v>
      </c>
      <c r="H162" s="29"/>
      <c r="I162" s="24">
        <v>2806</v>
      </c>
      <c r="J162" s="29"/>
      <c r="K162" s="24">
        <v>4573</v>
      </c>
      <c r="L162" s="29"/>
      <c r="M162" s="24">
        <v>121488</v>
      </c>
      <c r="N162" s="29"/>
      <c r="O162" s="24">
        <v>136679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7" customFormat="1" ht="13.5" customHeight="1">
      <c r="A163" s="20" t="s">
        <v>71</v>
      </c>
      <c r="B163" s="21" t="s">
        <v>10</v>
      </c>
      <c r="C163" s="20">
        <f t="shared" si="7"/>
        <v>573655</v>
      </c>
      <c r="D163" s="20"/>
      <c r="E163" s="20">
        <v>79064</v>
      </c>
      <c r="F163" s="29"/>
      <c r="G163" s="20">
        <v>296343</v>
      </c>
      <c r="H163" s="29"/>
      <c r="I163" s="20">
        <v>133825</v>
      </c>
      <c r="J163" s="29"/>
      <c r="K163" s="20">
        <v>0</v>
      </c>
      <c r="L163" s="29"/>
      <c r="M163" s="20">
        <v>-9988</v>
      </c>
      <c r="N163" s="29"/>
      <c r="O163" s="20">
        <v>74411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7" customFormat="1" ht="14.25" customHeight="1">
      <c r="A164" s="20" t="s">
        <v>72</v>
      </c>
      <c r="B164" s="21" t="s">
        <v>10</v>
      </c>
      <c r="C164" s="20">
        <f t="shared" si="7"/>
        <v>2234344</v>
      </c>
      <c r="D164" s="20"/>
      <c r="E164" s="20">
        <v>1290669</v>
      </c>
      <c r="F164" s="29"/>
      <c r="G164" s="20">
        <v>286200</v>
      </c>
      <c r="H164" s="29"/>
      <c r="I164" s="20">
        <v>506216</v>
      </c>
      <c r="J164" s="29"/>
      <c r="K164" s="20">
        <v>39039</v>
      </c>
      <c r="L164" s="29"/>
      <c r="M164" s="20">
        <v>42198</v>
      </c>
      <c r="N164" s="29"/>
      <c r="O164" s="20">
        <v>70022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7" customFormat="1" ht="14.25" customHeight="1">
      <c r="A165" s="20" t="s">
        <v>73</v>
      </c>
      <c r="B165" s="21" t="s">
        <v>10</v>
      </c>
      <c r="C165" s="25">
        <f t="shared" si="7"/>
        <v>10046406</v>
      </c>
      <c r="D165" s="20"/>
      <c r="E165" s="25">
        <v>3807577</v>
      </c>
      <c r="F165" s="29"/>
      <c r="G165" s="25">
        <v>1317897</v>
      </c>
      <c r="H165" s="29"/>
      <c r="I165" s="25">
        <v>1542844</v>
      </c>
      <c r="J165" s="29"/>
      <c r="K165" s="25">
        <v>17009</v>
      </c>
      <c r="L165" s="29"/>
      <c r="M165" s="25">
        <v>3231704</v>
      </c>
      <c r="N165" s="29"/>
      <c r="O165" s="25">
        <v>129375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7" customFormat="1" ht="13.5" customHeight="1">
      <c r="A166" s="20" t="s">
        <v>169</v>
      </c>
      <c r="B166" s="21" t="s">
        <v>10</v>
      </c>
      <c r="C166" s="25">
        <f t="shared" si="7"/>
        <v>21585781</v>
      </c>
      <c r="D166" s="20"/>
      <c r="E166" s="25">
        <f>SUM(E159:E165)</f>
        <v>10596160</v>
      </c>
      <c r="F166" s="29"/>
      <c r="G166" s="25">
        <f>SUM(G159:G165)</f>
        <v>2300436</v>
      </c>
      <c r="H166" s="29"/>
      <c r="I166" s="25">
        <f>SUM(I159:I165)</f>
        <v>4151177</v>
      </c>
      <c r="J166" s="29"/>
      <c r="K166" s="25">
        <f>SUM(K159:K165)</f>
        <v>183052</v>
      </c>
      <c r="L166" s="29"/>
      <c r="M166" s="25">
        <f>SUM(M159:M165)</f>
        <v>3902668</v>
      </c>
      <c r="N166" s="29"/>
      <c r="O166" s="25">
        <f>SUM(O159:O165)</f>
        <v>452288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7" customFormat="1" ht="14.25" customHeight="1">
      <c r="A167" s="20"/>
      <c r="B167" s="21" t="s">
        <v>10</v>
      </c>
      <c r="C167" s="20"/>
      <c r="D167" s="20"/>
      <c r="E167" s="20"/>
      <c r="F167" s="29"/>
      <c r="G167" s="20"/>
      <c r="H167" s="29"/>
      <c r="I167" s="20"/>
      <c r="J167" s="29"/>
      <c r="K167" s="20"/>
      <c r="L167" s="29"/>
      <c r="M167" s="20"/>
      <c r="N167" s="29"/>
      <c r="O167" s="20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7" customFormat="1" ht="13.5" customHeight="1">
      <c r="A168" s="20" t="s">
        <v>170</v>
      </c>
      <c r="B168" s="21" t="s">
        <v>10</v>
      </c>
      <c r="C168" s="25">
        <f>SUM(E168:O168)</f>
        <v>179463095</v>
      </c>
      <c r="D168" s="20"/>
      <c r="E168" s="25">
        <f>SUM(E65+E166+E154+E145+E148+E133+E122+E126+E124+E96+E94+E92+E90+E79+E73+E63+E61+E55+E53+E143+E116+E40+E32+E16+E152+E120+E150+E118)</f>
        <v>112688408</v>
      </c>
      <c r="F168" s="29"/>
      <c r="G168" s="25">
        <f>SUM(G65+G166+G154+G145+G148+G133+G122+G126+G124+G96+G94+G92+G90+G79+G73+G63+G61+G55+G53+G143+G116+G40+G32+G16+G152+G120+G150+G118)</f>
        <v>8981931</v>
      </c>
      <c r="H168" s="29"/>
      <c r="I168" s="25">
        <f>SUM(I65+I166+I156+I154+I145+I148+I133+I122+I126+I124+I96+I94+I92+I90+I79+I73+I63+I61+I55+I53+I143+I116+I40+I32+I16+I152+I120+I150+I118)</f>
        <v>39937033</v>
      </c>
      <c r="J168" s="29"/>
      <c r="K168" s="25">
        <f>SUM(K65+K166+K154+K145+K148+K133+K122+K126+K124+K96+K94+K92+K90+K79+K73+K63+K61+K55+K53+K143+K116+K40+K32+K16+K152+K120+K150+K118)</f>
        <v>1660612</v>
      </c>
      <c r="L168" s="29"/>
      <c r="M168" s="25">
        <f>SUM(M65+M166+M154+M145+M148+M133+M122+M126+M124+M96+M94+M92+M90+M79+M73+M63+M61+M55+M53+M143+M116+M40+M32+M16+M152+M120+M150+M118)</f>
        <v>14751482</v>
      </c>
      <c r="N168" s="29"/>
      <c r="O168" s="25">
        <f>SUM(O65+O166+O154+O145+O148+O133+O122+O126+O124+O96+O94+O92+O90+O79+O73+O63+O61+O55+O53+O143+O116+O40+O32+O16+O152+O120+O150+O118)</f>
        <v>1443629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7" customFormat="1" ht="14.25" customHeight="1">
      <c r="A169" s="20"/>
      <c r="B169" s="21" t="s">
        <v>10</v>
      </c>
      <c r="C169" s="20"/>
      <c r="D169" s="20"/>
      <c r="E169" s="20"/>
      <c r="F169" s="29"/>
      <c r="G169" s="20"/>
      <c r="H169" s="29"/>
      <c r="I169" s="20"/>
      <c r="J169" s="29"/>
      <c r="K169" s="20"/>
      <c r="L169" s="29"/>
      <c r="M169" s="20"/>
      <c r="N169" s="29"/>
      <c r="O169" s="20"/>
      <c r="P169" s="5" t="s">
        <v>11</v>
      </c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7" customFormat="1" ht="13.5" customHeight="1">
      <c r="A170" s="20" t="s">
        <v>12</v>
      </c>
      <c r="B170" s="21" t="s">
        <v>10</v>
      </c>
      <c r="C170" s="20" t="s">
        <v>11</v>
      </c>
      <c r="D170" s="20"/>
      <c r="E170" s="20" t="s">
        <v>11</v>
      </c>
      <c r="F170" s="29" t="s">
        <v>11</v>
      </c>
      <c r="G170" s="20" t="s">
        <v>11</v>
      </c>
      <c r="H170" s="29" t="s">
        <v>11</v>
      </c>
      <c r="I170" s="20" t="s">
        <v>11</v>
      </c>
      <c r="J170" s="29" t="s">
        <v>11</v>
      </c>
      <c r="K170" s="20" t="s">
        <v>11</v>
      </c>
      <c r="L170" s="29" t="s">
        <v>11</v>
      </c>
      <c r="M170" s="20" t="s">
        <v>11</v>
      </c>
      <c r="N170" s="29" t="s">
        <v>11</v>
      </c>
      <c r="O170" s="20" t="s">
        <v>11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7" customFormat="1" ht="14.25" customHeight="1">
      <c r="A171" s="20" t="s">
        <v>219</v>
      </c>
      <c r="B171" s="21" t="s">
        <v>10</v>
      </c>
      <c r="C171" s="20" t="s">
        <v>11</v>
      </c>
      <c r="D171" s="20"/>
      <c r="E171" s="20" t="s">
        <v>11</v>
      </c>
      <c r="F171" s="29" t="s">
        <v>11</v>
      </c>
      <c r="G171" s="20" t="s">
        <v>11</v>
      </c>
      <c r="H171" s="29" t="s">
        <v>11</v>
      </c>
      <c r="I171" s="20" t="s">
        <v>11</v>
      </c>
      <c r="J171" s="29" t="s">
        <v>11</v>
      </c>
      <c r="K171" s="20" t="s">
        <v>11</v>
      </c>
      <c r="L171" s="29" t="s">
        <v>11</v>
      </c>
      <c r="M171" s="20" t="s">
        <v>11</v>
      </c>
      <c r="N171" s="29" t="s">
        <v>11</v>
      </c>
      <c r="O171" s="20" t="s">
        <v>11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7" customFormat="1" ht="14.25" customHeight="1">
      <c r="A172" s="20" t="s">
        <v>22</v>
      </c>
      <c r="B172" s="21"/>
      <c r="C172" s="20">
        <f>SUM(E172:O172)</f>
        <v>78829</v>
      </c>
      <c r="D172" s="20"/>
      <c r="E172" s="20">
        <v>55569</v>
      </c>
      <c r="F172" s="29"/>
      <c r="G172" s="20">
        <v>0</v>
      </c>
      <c r="H172" s="29"/>
      <c r="I172" s="20">
        <v>23260</v>
      </c>
      <c r="J172" s="29"/>
      <c r="K172" s="20">
        <v>0</v>
      </c>
      <c r="L172" s="29"/>
      <c r="M172" s="20">
        <v>0</v>
      </c>
      <c r="N172" s="29"/>
      <c r="O172" s="20">
        <v>0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7" customFormat="1" ht="13.5" customHeight="1">
      <c r="A173" s="20" t="s">
        <v>175</v>
      </c>
      <c r="B173" s="21" t="s">
        <v>10</v>
      </c>
      <c r="C173" s="27">
        <f>SUM(E173:O173)</f>
        <v>78829</v>
      </c>
      <c r="D173" s="20"/>
      <c r="E173" s="27">
        <f>SUM(E172:E172)</f>
        <v>55569</v>
      </c>
      <c r="F173" s="29"/>
      <c r="G173" s="27">
        <f>SUM(G172:G172)</f>
        <v>0</v>
      </c>
      <c r="H173" s="29"/>
      <c r="I173" s="27">
        <f>SUM(I172:I172)</f>
        <v>23260</v>
      </c>
      <c r="J173" s="29"/>
      <c r="K173" s="27">
        <f>SUM(K172:K172)</f>
        <v>0</v>
      </c>
      <c r="L173" s="29"/>
      <c r="M173" s="27">
        <f>SUM(M172:M172)</f>
        <v>0</v>
      </c>
      <c r="N173" s="29"/>
      <c r="O173" s="27">
        <f>SUM(O172:O172)</f>
        <v>0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7" customFormat="1" ht="14.25" customHeight="1">
      <c r="A174" s="20"/>
      <c r="B174" s="21"/>
      <c r="C174" s="29"/>
      <c r="D174" s="20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7" customFormat="1" ht="13.5" customHeight="1">
      <c r="A175" s="20" t="s">
        <v>220</v>
      </c>
      <c r="B175" s="21" t="s">
        <v>10</v>
      </c>
      <c r="C175" s="20" t="s">
        <v>10</v>
      </c>
      <c r="D175" s="20"/>
      <c r="E175" s="20"/>
      <c r="F175" s="29" t="s">
        <v>10</v>
      </c>
      <c r="G175" s="20"/>
      <c r="H175" s="29" t="s">
        <v>10</v>
      </c>
      <c r="I175" s="20"/>
      <c r="J175" s="29" t="s">
        <v>10</v>
      </c>
      <c r="K175" s="20"/>
      <c r="L175" s="29" t="s">
        <v>10</v>
      </c>
      <c r="M175" s="20"/>
      <c r="N175" s="29" t="s">
        <v>10</v>
      </c>
      <c r="O175" s="2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7" customFormat="1" ht="13.5" customHeight="1">
      <c r="A176" s="20" t="s">
        <v>53</v>
      </c>
      <c r="B176" s="21"/>
      <c r="C176" s="29">
        <f>SUM(E176:O176)</f>
        <v>-3657</v>
      </c>
      <c r="D176" s="20"/>
      <c r="E176" s="29">
        <v>10722</v>
      </c>
      <c r="F176" s="29"/>
      <c r="G176" s="29">
        <v>0</v>
      </c>
      <c r="H176" s="29"/>
      <c r="I176" s="29">
        <v>-14379</v>
      </c>
      <c r="J176" s="29"/>
      <c r="K176" s="29">
        <v>0</v>
      </c>
      <c r="L176" s="29"/>
      <c r="M176" s="29">
        <v>0</v>
      </c>
      <c r="N176" s="29"/>
      <c r="O176" s="29">
        <v>0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7" customFormat="1" ht="13.5" customHeight="1">
      <c r="A177" s="20" t="s">
        <v>54</v>
      </c>
      <c r="B177" s="21"/>
      <c r="C177" s="29">
        <f>SUM(E177:O177)</f>
        <v>48217</v>
      </c>
      <c r="D177" s="20"/>
      <c r="E177" s="29">
        <v>33990</v>
      </c>
      <c r="F177" s="29"/>
      <c r="G177" s="29">
        <v>0</v>
      </c>
      <c r="H177" s="29"/>
      <c r="I177" s="29">
        <v>14227</v>
      </c>
      <c r="J177" s="29"/>
      <c r="K177" s="29">
        <v>0</v>
      </c>
      <c r="L177" s="29"/>
      <c r="M177" s="29">
        <v>0</v>
      </c>
      <c r="N177" s="29"/>
      <c r="O177" s="29">
        <v>0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7" customFormat="1" ht="13.5" customHeight="1">
      <c r="A178" s="20" t="s">
        <v>310</v>
      </c>
      <c r="B178" s="21" t="s">
        <v>10</v>
      </c>
      <c r="C178" s="29">
        <f>SUM(E178:O178)</f>
        <v>113965</v>
      </c>
      <c r="D178" s="20"/>
      <c r="E178" s="29">
        <v>0</v>
      </c>
      <c r="F178" s="29"/>
      <c r="G178" s="29">
        <v>47771</v>
      </c>
      <c r="H178" s="29"/>
      <c r="I178" s="29">
        <v>1178</v>
      </c>
      <c r="J178" s="29"/>
      <c r="K178" s="29">
        <v>0</v>
      </c>
      <c r="L178" s="29"/>
      <c r="M178" s="29">
        <v>65016</v>
      </c>
      <c r="N178" s="29"/>
      <c r="O178" s="29">
        <v>0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7" customFormat="1" ht="13.5" customHeight="1">
      <c r="A179" s="20" t="s">
        <v>323</v>
      </c>
      <c r="B179" s="21"/>
      <c r="C179" s="42">
        <f>SUM(E179:O179)</f>
        <v>158525</v>
      </c>
      <c r="D179" s="20"/>
      <c r="E179" s="42">
        <f>SUM(E176:E178)</f>
        <v>44712</v>
      </c>
      <c r="F179" s="29"/>
      <c r="G179" s="42">
        <f>SUM(G176:G178)</f>
        <v>47771</v>
      </c>
      <c r="H179" s="29"/>
      <c r="I179" s="42">
        <f>SUM(I176:I178)</f>
        <v>1026</v>
      </c>
      <c r="J179" s="29"/>
      <c r="K179" s="42">
        <f>SUM(K176:K178)</f>
        <v>0</v>
      </c>
      <c r="L179" s="29"/>
      <c r="M179" s="42">
        <f>SUM(M176:M178)</f>
        <v>65016</v>
      </c>
      <c r="N179" s="29"/>
      <c r="O179" s="42">
        <f>SUM(O176:O178)</f>
        <v>0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7" customFormat="1" ht="14.25" customHeight="1">
      <c r="A180" s="20"/>
      <c r="B180" s="21" t="s">
        <v>10</v>
      </c>
      <c r="C180" s="20"/>
      <c r="D180" s="20"/>
      <c r="E180" s="20"/>
      <c r="F180" s="29"/>
      <c r="G180" s="20"/>
      <c r="H180" s="29"/>
      <c r="I180" s="20"/>
      <c r="J180" s="29"/>
      <c r="K180" s="20"/>
      <c r="L180" s="29"/>
      <c r="M180" s="20"/>
      <c r="N180" s="29"/>
      <c r="O180" s="2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7" customFormat="1" ht="13.5" customHeight="1">
      <c r="A181" s="20" t="s">
        <v>296</v>
      </c>
      <c r="B181" s="21" t="s">
        <v>10</v>
      </c>
      <c r="C181" s="20" t="s">
        <v>10</v>
      </c>
      <c r="D181" s="20"/>
      <c r="E181" s="20" t="s">
        <v>10</v>
      </c>
      <c r="F181" s="29" t="s">
        <v>10</v>
      </c>
      <c r="G181" s="20" t="s">
        <v>10</v>
      </c>
      <c r="H181" s="29" t="s">
        <v>10</v>
      </c>
      <c r="I181" s="20" t="s">
        <v>10</v>
      </c>
      <c r="J181" s="29" t="s">
        <v>10</v>
      </c>
      <c r="K181" s="20" t="s">
        <v>10</v>
      </c>
      <c r="L181" s="29" t="s">
        <v>10</v>
      </c>
      <c r="M181" s="20" t="s">
        <v>10</v>
      </c>
      <c r="N181" s="29" t="s">
        <v>10</v>
      </c>
      <c r="O181" s="20" t="s">
        <v>10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7" customFormat="1" ht="13.5" customHeight="1">
      <c r="A182" s="20" t="s">
        <v>324</v>
      </c>
      <c r="B182" s="21"/>
      <c r="C182" s="20">
        <f>SUM(E182:O182)</f>
        <v>36737</v>
      </c>
      <c r="D182" s="20"/>
      <c r="E182" s="20">
        <v>6974</v>
      </c>
      <c r="F182" s="29"/>
      <c r="G182" s="20">
        <v>0</v>
      </c>
      <c r="H182" s="29"/>
      <c r="I182" s="20">
        <v>7514</v>
      </c>
      <c r="J182" s="29"/>
      <c r="K182" s="20">
        <v>500</v>
      </c>
      <c r="L182" s="29"/>
      <c r="M182" s="20">
        <v>17998</v>
      </c>
      <c r="N182" s="29"/>
      <c r="O182" s="20">
        <v>3751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7" customFormat="1" ht="13.5" customHeight="1">
      <c r="A183" s="20" t="s">
        <v>206</v>
      </c>
      <c r="B183" s="21"/>
      <c r="C183" s="20">
        <f>SUM(E183:O183)</f>
        <v>40685</v>
      </c>
      <c r="D183" s="20"/>
      <c r="E183" s="20">
        <v>14256</v>
      </c>
      <c r="F183" s="29"/>
      <c r="G183" s="20">
        <v>0</v>
      </c>
      <c r="H183" s="29"/>
      <c r="I183" s="20">
        <v>5967</v>
      </c>
      <c r="J183" s="29"/>
      <c r="K183" s="20">
        <v>0</v>
      </c>
      <c r="L183" s="29"/>
      <c r="M183" s="20">
        <v>20462</v>
      </c>
      <c r="N183" s="29"/>
      <c r="O183" s="20">
        <v>0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7" customFormat="1" ht="13.5" customHeight="1">
      <c r="A184" s="20" t="s">
        <v>297</v>
      </c>
      <c r="B184" s="21" t="s">
        <v>10</v>
      </c>
      <c r="C184" s="27">
        <f>SUM(E184+G184+I184+K184+M184+O184)</f>
        <v>77422</v>
      </c>
      <c r="D184" s="20"/>
      <c r="E184" s="27">
        <f>SUM(E182:E183)</f>
        <v>21230</v>
      </c>
      <c r="F184" s="29"/>
      <c r="G184" s="27">
        <f>SUM(G182:G183)</f>
        <v>0</v>
      </c>
      <c r="H184" s="29"/>
      <c r="I184" s="27">
        <f>SUM(I182:I183)</f>
        <v>13481</v>
      </c>
      <c r="J184" s="29"/>
      <c r="K184" s="27">
        <f>SUM(K182:K183)</f>
        <v>500</v>
      </c>
      <c r="L184" s="29"/>
      <c r="M184" s="27">
        <f>SUM(M182:M183)</f>
        <v>38460</v>
      </c>
      <c r="N184" s="29"/>
      <c r="O184" s="27">
        <f>SUM(O182:O183)</f>
        <v>3751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7" customFormat="1" ht="13.5" customHeight="1">
      <c r="A185" s="20"/>
      <c r="B185" s="21"/>
      <c r="C185" s="29"/>
      <c r="D185" s="20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7" customFormat="1" ht="13.5" customHeight="1">
      <c r="A186" s="20" t="s">
        <v>208</v>
      </c>
      <c r="B186" s="21" t="s">
        <v>10</v>
      </c>
      <c r="C186" s="25">
        <f>SUM(E186:O186)</f>
        <v>2116971</v>
      </c>
      <c r="D186" s="20"/>
      <c r="E186" s="25">
        <v>945486</v>
      </c>
      <c r="F186" s="29"/>
      <c r="G186" s="25">
        <v>24270</v>
      </c>
      <c r="H186" s="29"/>
      <c r="I186" s="25">
        <v>341882</v>
      </c>
      <c r="J186" s="29"/>
      <c r="K186" s="25">
        <v>4121</v>
      </c>
      <c r="L186" s="29"/>
      <c r="M186" s="25">
        <v>757678</v>
      </c>
      <c r="N186" s="29"/>
      <c r="O186" s="25">
        <v>43534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7" customFormat="1" ht="13.5" customHeight="1">
      <c r="A187" s="20"/>
      <c r="B187" s="21"/>
      <c r="C187" s="29"/>
      <c r="D187" s="20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7" customFormat="1" ht="13.5" customHeight="1">
      <c r="A188" s="20" t="s">
        <v>204</v>
      </c>
      <c r="B188" s="21"/>
      <c r="C188" s="25">
        <f>SUM(E188:O188)</f>
        <v>7264975</v>
      </c>
      <c r="D188" s="20"/>
      <c r="E188" s="30">
        <v>3752934</v>
      </c>
      <c r="F188" s="29"/>
      <c r="G188" s="30">
        <v>156744</v>
      </c>
      <c r="H188" s="29"/>
      <c r="I188" s="30">
        <v>1262602</v>
      </c>
      <c r="J188" s="29"/>
      <c r="K188" s="30">
        <v>169599</v>
      </c>
      <c r="L188" s="29"/>
      <c r="M188" s="30">
        <v>1073755</v>
      </c>
      <c r="N188" s="29"/>
      <c r="O188" s="30">
        <v>849341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7" customFormat="1" ht="13.5" customHeight="1">
      <c r="A189" s="20"/>
      <c r="B189" s="21"/>
      <c r="C189" s="29"/>
      <c r="D189" s="20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7" customFormat="1" ht="13.5" customHeight="1">
      <c r="A190" s="20" t="s">
        <v>81</v>
      </c>
      <c r="B190" s="21"/>
      <c r="C190" s="25">
        <f>SUM(E190:O190)</f>
        <v>1489050</v>
      </c>
      <c r="D190" s="20"/>
      <c r="E190" s="25">
        <v>979112</v>
      </c>
      <c r="F190" s="29"/>
      <c r="G190" s="25">
        <v>19795</v>
      </c>
      <c r="H190" s="29"/>
      <c r="I190" s="25">
        <v>423699</v>
      </c>
      <c r="J190" s="29"/>
      <c r="K190" s="25">
        <v>1492</v>
      </c>
      <c r="L190" s="29"/>
      <c r="M190" s="25">
        <v>63373</v>
      </c>
      <c r="N190" s="29"/>
      <c r="O190" s="25">
        <v>1579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7" customFormat="1" ht="13.5" customHeight="1">
      <c r="A191" s="20"/>
      <c r="B191" s="21" t="s">
        <v>10</v>
      </c>
      <c r="C191" s="20"/>
      <c r="D191" s="20"/>
      <c r="E191" s="20"/>
      <c r="F191" s="29"/>
      <c r="G191" s="20"/>
      <c r="H191" s="29"/>
      <c r="I191" s="20"/>
      <c r="J191" s="29"/>
      <c r="K191" s="20"/>
      <c r="L191" s="29"/>
      <c r="M191" s="20"/>
      <c r="N191" s="29"/>
      <c r="O191" s="20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7" customFormat="1" ht="13.5" customHeight="1">
      <c r="A192" s="20" t="s">
        <v>221</v>
      </c>
      <c r="B192" s="21" t="s">
        <v>10</v>
      </c>
      <c r="C192" s="20"/>
      <c r="D192" s="20"/>
      <c r="E192" s="20"/>
      <c r="F192" s="29"/>
      <c r="G192" s="20"/>
      <c r="H192" s="29"/>
      <c r="I192" s="20"/>
      <c r="J192" s="29"/>
      <c r="K192" s="20"/>
      <c r="L192" s="29"/>
      <c r="M192" s="20"/>
      <c r="N192" s="29"/>
      <c r="O192" s="20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7" customFormat="1" ht="13.5" customHeight="1">
      <c r="A193" s="20" t="s">
        <v>277</v>
      </c>
      <c r="B193" s="21" t="s">
        <v>10</v>
      </c>
      <c r="C193" s="20">
        <f aca="true" t="shared" si="8" ref="C193:C200">SUM(E193:O193)</f>
        <v>1550</v>
      </c>
      <c r="D193" s="20"/>
      <c r="E193" s="20">
        <v>0</v>
      </c>
      <c r="F193" s="29"/>
      <c r="G193" s="20">
        <v>1550</v>
      </c>
      <c r="H193" s="29"/>
      <c r="I193" s="20">
        <v>0</v>
      </c>
      <c r="J193" s="29"/>
      <c r="K193" s="20">
        <v>0</v>
      </c>
      <c r="L193" s="29"/>
      <c r="M193" s="20">
        <v>0</v>
      </c>
      <c r="N193" s="29"/>
      <c r="O193" s="20">
        <v>0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7" customFormat="1" ht="13.5" customHeight="1">
      <c r="A194" s="20" t="s">
        <v>278</v>
      </c>
      <c r="B194" s="21" t="s">
        <v>10</v>
      </c>
      <c r="C194" s="20">
        <f t="shared" si="8"/>
        <v>351611</v>
      </c>
      <c r="D194" s="20"/>
      <c r="E194" s="20">
        <v>171245</v>
      </c>
      <c r="F194" s="29"/>
      <c r="G194" s="20">
        <v>53319</v>
      </c>
      <c r="H194" s="29"/>
      <c r="I194" s="20">
        <v>81105</v>
      </c>
      <c r="J194" s="29"/>
      <c r="K194" s="20">
        <v>0</v>
      </c>
      <c r="L194" s="29"/>
      <c r="M194" s="20">
        <v>24600</v>
      </c>
      <c r="N194" s="29"/>
      <c r="O194" s="20">
        <v>21342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7" customFormat="1" ht="13.5" customHeight="1">
      <c r="A195" s="20" t="s">
        <v>282</v>
      </c>
      <c r="B195" s="21"/>
      <c r="C195" s="20">
        <f t="shared" si="8"/>
        <v>711798</v>
      </c>
      <c r="D195" s="20"/>
      <c r="E195" s="20">
        <v>438494</v>
      </c>
      <c r="F195" s="29"/>
      <c r="G195" s="20">
        <v>37606</v>
      </c>
      <c r="H195" s="29"/>
      <c r="I195" s="20">
        <v>198891</v>
      </c>
      <c r="J195" s="29"/>
      <c r="K195" s="20">
        <v>403</v>
      </c>
      <c r="L195" s="29"/>
      <c r="M195" s="20">
        <v>26404</v>
      </c>
      <c r="N195" s="29"/>
      <c r="O195" s="20">
        <v>10000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7" customFormat="1" ht="13.5" customHeight="1">
      <c r="A196" s="20" t="s">
        <v>300</v>
      </c>
      <c r="B196" s="21" t="s">
        <v>10</v>
      </c>
      <c r="C196" s="20">
        <f t="shared" si="8"/>
        <v>329549</v>
      </c>
      <c r="D196" s="20"/>
      <c r="E196" s="20">
        <v>205271</v>
      </c>
      <c r="F196" s="29"/>
      <c r="G196" s="20">
        <v>7515</v>
      </c>
      <c r="H196" s="29"/>
      <c r="I196" s="20">
        <v>88449</v>
      </c>
      <c r="J196" s="29"/>
      <c r="K196" s="20">
        <v>500</v>
      </c>
      <c r="L196" s="29"/>
      <c r="M196" s="20">
        <v>4273</v>
      </c>
      <c r="N196" s="29"/>
      <c r="O196" s="20">
        <v>23541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7" customFormat="1" ht="13.5" customHeight="1">
      <c r="A197" s="20" t="s">
        <v>301</v>
      </c>
      <c r="B197" s="21" t="s">
        <v>10</v>
      </c>
      <c r="C197" s="20">
        <f t="shared" si="8"/>
        <v>2679332</v>
      </c>
      <c r="D197" s="20"/>
      <c r="E197" s="20">
        <v>1731596</v>
      </c>
      <c r="F197" s="29"/>
      <c r="G197" s="20">
        <v>8328</v>
      </c>
      <c r="H197" s="29"/>
      <c r="I197" s="20">
        <v>711247</v>
      </c>
      <c r="J197" s="29"/>
      <c r="K197" s="20">
        <v>41085</v>
      </c>
      <c r="L197" s="29"/>
      <c r="M197" s="20">
        <v>144488</v>
      </c>
      <c r="N197" s="29"/>
      <c r="O197" s="20">
        <v>42588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7" customFormat="1" ht="13.5" customHeight="1">
      <c r="A198" s="20" t="s">
        <v>302</v>
      </c>
      <c r="B198" s="21" t="s">
        <v>10</v>
      </c>
      <c r="C198" s="20">
        <f t="shared" si="8"/>
        <v>7316</v>
      </c>
      <c r="D198" s="20"/>
      <c r="E198" s="20">
        <v>0</v>
      </c>
      <c r="F198" s="29"/>
      <c r="G198" s="20">
        <v>0</v>
      </c>
      <c r="H198" s="29"/>
      <c r="I198" s="20">
        <v>0</v>
      </c>
      <c r="J198" s="29"/>
      <c r="K198" s="20">
        <v>0</v>
      </c>
      <c r="L198" s="29"/>
      <c r="M198" s="20">
        <v>7316</v>
      </c>
      <c r="N198" s="29"/>
      <c r="O198" s="20">
        <v>0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7" customFormat="1" ht="13.5" customHeight="1">
      <c r="A199" s="20" t="s">
        <v>303</v>
      </c>
      <c r="B199" s="21" t="s">
        <v>10</v>
      </c>
      <c r="C199" s="25">
        <f t="shared" si="8"/>
        <v>3100</v>
      </c>
      <c r="D199" s="20"/>
      <c r="E199" s="25">
        <v>0</v>
      </c>
      <c r="F199" s="29"/>
      <c r="G199" s="25">
        <v>3100</v>
      </c>
      <c r="H199" s="29"/>
      <c r="I199" s="25">
        <v>0</v>
      </c>
      <c r="J199" s="29"/>
      <c r="K199" s="25">
        <v>0</v>
      </c>
      <c r="L199" s="29"/>
      <c r="M199" s="25">
        <v>0</v>
      </c>
      <c r="N199" s="29"/>
      <c r="O199" s="25">
        <v>0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7" customFormat="1" ht="13.5" customHeight="1">
      <c r="A200" s="20" t="s">
        <v>304</v>
      </c>
      <c r="B200" s="21" t="s">
        <v>10</v>
      </c>
      <c r="C200" s="25">
        <f t="shared" si="8"/>
        <v>4084256</v>
      </c>
      <c r="D200" s="20"/>
      <c r="E200" s="25">
        <f>SUM(E193:E199)</f>
        <v>2546606</v>
      </c>
      <c r="F200" s="29"/>
      <c r="G200" s="25">
        <f>SUM(G193:G199)</f>
        <v>111418</v>
      </c>
      <c r="H200" s="29"/>
      <c r="I200" s="25">
        <f>SUM(I193:I199)</f>
        <v>1079692</v>
      </c>
      <c r="J200" s="29"/>
      <c r="K200" s="25">
        <f>SUM(K193:K199)</f>
        <v>41988</v>
      </c>
      <c r="L200" s="29"/>
      <c r="M200" s="25">
        <f>SUM(M193:M199)</f>
        <v>207081</v>
      </c>
      <c r="N200" s="29"/>
      <c r="O200" s="25">
        <f>SUM(O193:O199)</f>
        <v>97471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7" customFormat="1" ht="13.5" customHeight="1">
      <c r="A201" s="20"/>
      <c r="B201" s="21"/>
      <c r="C201" s="29"/>
      <c r="D201" s="20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7" customFormat="1" ht="13.5" customHeight="1">
      <c r="A202" s="20" t="s">
        <v>223</v>
      </c>
      <c r="B202" s="21"/>
      <c r="C202" s="29"/>
      <c r="D202" s="20"/>
      <c r="E202" s="32"/>
      <c r="F202" s="29"/>
      <c r="G202" s="32"/>
      <c r="H202" s="29"/>
      <c r="I202" s="32"/>
      <c r="J202" s="29"/>
      <c r="K202" s="32"/>
      <c r="L202" s="29"/>
      <c r="M202" s="32"/>
      <c r="N202" s="29"/>
      <c r="O202" s="32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7" customFormat="1" ht="13.5" customHeight="1">
      <c r="A203" s="20" t="s">
        <v>311</v>
      </c>
      <c r="B203" s="21"/>
      <c r="C203" s="29">
        <f>SUM(E203:O203)</f>
        <v>19</v>
      </c>
      <c r="D203" s="32"/>
      <c r="E203" s="33">
        <v>0</v>
      </c>
      <c r="F203" s="29"/>
      <c r="G203" s="33">
        <v>0</v>
      </c>
      <c r="H203" s="29"/>
      <c r="I203" s="33">
        <v>0</v>
      </c>
      <c r="J203" s="29"/>
      <c r="K203" s="33">
        <v>0</v>
      </c>
      <c r="L203" s="29"/>
      <c r="M203" s="33">
        <v>19</v>
      </c>
      <c r="N203" s="29"/>
      <c r="O203" s="33">
        <v>0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7" customFormat="1" ht="13.5" customHeight="1">
      <c r="A204" s="20" t="s">
        <v>339</v>
      </c>
      <c r="B204" s="21"/>
      <c r="C204" s="30">
        <f>SUM(E204:O204)</f>
        <v>3858</v>
      </c>
      <c r="D204" s="32"/>
      <c r="E204" s="33">
        <v>0</v>
      </c>
      <c r="F204" s="29"/>
      <c r="G204" s="33">
        <v>0</v>
      </c>
      <c r="H204" s="29"/>
      <c r="I204" s="33">
        <v>3858</v>
      </c>
      <c r="J204" s="29"/>
      <c r="K204" s="33">
        <v>0</v>
      </c>
      <c r="L204" s="29"/>
      <c r="M204" s="33">
        <v>0</v>
      </c>
      <c r="N204" s="29"/>
      <c r="O204" s="33">
        <v>0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7" customFormat="1" ht="13.5" customHeight="1">
      <c r="A205" s="20" t="s">
        <v>340</v>
      </c>
      <c r="B205" s="21" t="s">
        <v>10</v>
      </c>
      <c r="C205" s="25">
        <f>SUM(E205:O205)</f>
        <v>3877</v>
      </c>
      <c r="D205" s="20"/>
      <c r="E205" s="25">
        <f>SUM(E203:E204)</f>
        <v>0</v>
      </c>
      <c r="F205" s="29">
        <f aca="true" t="shared" si="9" ref="F205:O205">SUM(F203:F204)</f>
        <v>0</v>
      </c>
      <c r="G205" s="25">
        <f t="shared" si="9"/>
        <v>0</v>
      </c>
      <c r="H205" s="29">
        <f t="shared" si="9"/>
        <v>0</v>
      </c>
      <c r="I205" s="25">
        <f t="shared" si="9"/>
        <v>3858</v>
      </c>
      <c r="J205" s="29">
        <f t="shared" si="9"/>
        <v>0</v>
      </c>
      <c r="K205" s="25">
        <f t="shared" si="9"/>
        <v>0</v>
      </c>
      <c r="L205" s="29">
        <f t="shared" si="9"/>
        <v>0</v>
      </c>
      <c r="M205" s="25">
        <f t="shared" si="9"/>
        <v>19</v>
      </c>
      <c r="N205" s="29">
        <f t="shared" si="9"/>
        <v>0</v>
      </c>
      <c r="O205" s="25">
        <f t="shared" si="9"/>
        <v>0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7" customFormat="1" ht="13.5" customHeight="1">
      <c r="A206" s="20"/>
      <c r="B206" s="21" t="s">
        <v>10</v>
      </c>
      <c r="C206" s="29"/>
      <c r="D206" s="20"/>
      <c r="E206" s="20"/>
      <c r="F206" s="29"/>
      <c r="G206" s="20"/>
      <c r="H206" s="29"/>
      <c r="I206" s="20"/>
      <c r="J206" s="29"/>
      <c r="K206" s="20"/>
      <c r="L206" s="29"/>
      <c r="M206" s="20"/>
      <c r="N206" s="29"/>
      <c r="O206" s="20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7" customFormat="1" ht="13.5" customHeight="1">
      <c r="A207" s="20" t="s">
        <v>224</v>
      </c>
      <c r="B207" s="21" t="s">
        <v>10</v>
      </c>
      <c r="C207" s="20" t="s">
        <v>10</v>
      </c>
      <c r="D207" s="20"/>
      <c r="E207" s="20"/>
      <c r="F207" s="29" t="s">
        <v>10</v>
      </c>
      <c r="G207" s="20"/>
      <c r="H207" s="29" t="s">
        <v>10</v>
      </c>
      <c r="I207" s="20"/>
      <c r="J207" s="29" t="s">
        <v>10</v>
      </c>
      <c r="K207" s="20"/>
      <c r="L207" s="29" t="s">
        <v>10</v>
      </c>
      <c r="M207" s="20"/>
      <c r="N207" s="29" t="s">
        <v>10</v>
      </c>
      <c r="O207" s="20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7" customFormat="1" ht="13.5" customHeight="1">
      <c r="A208" s="32" t="s">
        <v>290</v>
      </c>
      <c r="B208" s="21"/>
      <c r="C208" s="20">
        <f>SUM(E208:O208)</f>
        <v>34760</v>
      </c>
      <c r="D208" s="20"/>
      <c r="E208" s="20">
        <v>0</v>
      </c>
      <c r="F208" s="29"/>
      <c r="G208" s="20">
        <v>0</v>
      </c>
      <c r="H208" s="29"/>
      <c r="I208" s="20">
        <v>1060</v>
      </c>
      <c r="J208" s="29"/>
      <c r="K208" s="20">
        <v>0</v>
      </c>
      <c r="L208" s="29"/>
      <c r="M208" s="20">
        <v>33700</v>
      </c>
      <c r="N208" s="29"/>
      <c r="O208" s="20">
        <v>0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7" customFormat="1" ht="13.5" customHeight="1">
      <c r="A209" s="20" t="s">
        <v>57</v>
      </c>
      <c r="B209" s="21" t="s">
        <v>10</v>
      </c>
      <c r="C209" s="20">
        <f>SUM(E209:O209)</f>
        <v>1285247</v>
      </c>
      <c r="D209" s="20"/>
      <c r="E209" s="20">
        <v>933417</v>
      </c>
      <c r="F209" s="29"/>
      <c r="G209" s="20">
        <v>0</v>
      </c>
      <c r="H209" s="29"/>
      <c r="I209" s="20">
        <v>351803</v>
      </c>
      <c r="J209" s="29"/>
      <c r="K209" s="20">
        <v>0</v>
      </c>
      <c r="L209" s="29"/>
      <c r="M209" s="20">
        <v>27</v>
      </c>
      <c r="N209" s="29"/>
      <c r="O209" s="20">
        <v>0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7" customFormat="1" ht="13.5" customHeight="1">
      <c r="A210" s="20" t="s">
        <v>82</v>
      </c>
      <c r="B210" s="21" t="s">
        <v>10</v>
      </c>
      <c r="C210" s="20">
        <f>SUM(E210:O210)</f>
        <v>1281730</v>
      </c>
      <c r="D210" s="20"/>
      <c r="E210" s="20">
        <v>888598</v>
      </c>
      <c r="F210" s="29"/>
      <c r="G210" s="20">
        <v>0</v>
      </c>
      <c r="H210" s="29"/>
      <c r="I210" s="20">
        <v>393132</v>
      </c>
      <c r="J210" s="29"/>
      <c r="K210" s="20">
        <v>0</v>
      </c>
      <c r="L210" s="29"/>
      <c r="M210" s="20">
        <v>0</v>
      </c>
      <c r="N210" s="29"/>
      <c r="O210" s="20">
        <v>0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7" customFormat="1" ht="13.5" customHeight="1">
      <c r="A211" s="20" t="s">
        <v>287</v>
      </c>
      <c r="B211" s="21" t="s">
        <v>10</v>
      </c>
      <c r="C211" s="20">
        <f>SUM(E211:O211)</f>
        <v>557352</v>
      </c>
      <c r="D211" s="20"/>
      <c r="E211" s="20">
        <v>392740</v>
      </c>
      <c r="F211" s="29"/>
      <c r="G211" s="20">
        <v>0</v>
      </c>
      <c r="H211" s="29"/>
      <c r="I211" s="20">
        <v>164390</v>
      </c>
      <c r="J211" s="29"/>
      <c r="K211" s="20">
        <v>0</v>
      </c>
      <c r="L211" s="29"/>
      <c r="M211" s="20">
        <v>222</v>
      </c>
      <c r="N211" s="29"/>
      <c r="O211" s="20">
        <v>0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7" customFormat="1" ht="13.5" customHeight="1">
      <c r="A212" s="20" t="s">
        <v>288</v>
      </c>
      <c r="B212" s="21" t="s">
        <v>10</v>
      </c>
      <c r="C212" s="20">
        <f aca="true" t="shared" si="10" ref="C212:C221">SUM(E212:O212)</f>
        <v>1723617</v>
      </c>
      <c r="D212" s="20"/>
      <c r="E212" s="24">
        <v>1188245</v>
      </c>
      <c r="F212" s="29"/>
      <c r="G212" s="24">
        <v>6588</v>
      </c>
      <c r="H212" s="29"/>
      <c r="I212" s="24">
        <v>496653</v>
      </c>
      <c r="J212" s="29"/>
      <c r="K212" s="24">
        <v>1543</v>
      </c>
      <c r="L212" s="29"/>
      <c r="M212" s="24">
        <v>688</v>
      </c>
      <c r="N212" s="29"/>
      <c r="O212" s="24">
        <v>29900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7" customFormat="1" ht="13.5" customHeight="1">
      <c r="A213" s="20" t="s">
        <v>252</v>
      </c>
      <c r="B213" s="21"/>
      <c r="C213" s="20">
        <f t="shared" si="10"/>
        <v>41580</v>
      </c>
      <c r="D213" s="20"/>
      <c r="E213" s="24">
        <v>0</v>
      </c>
      <c r="F213" s="29"/>
      <c r="G213" s="24">
        <v>0</v>
      </c>
      <c r="H213" s="29"/>
      <c r="I213" s="24">
        <v>0</v>
      </c>
      <c r="J213" s="29"/>
      <c r="K213" s="24">
        <v>0</v>
      </c>
      <c r="L213" s="29"/>
      <c r="M213" s="24">
        <v>41580</v>
      </c>
      <c r="N213" s="29"/>
      <c r="O213" s="24">
        <v>0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7" customFormat="1" ht="13.5" customHeight="1">
      <c r="A214" s="20" t="s">
        <v>83</v>
      </c>
      <c r="B214" s="21" t="s">
        <v>10</v>
      </c>
      <c r="C214" s="20">
        <f t="shared" si="10"/>
        <v>31514</v>
      </c>
      <c r="D214" s="20"/>
      <c r="E214" s="20">
        <v>16274</v>
      </c>
      <c r="F214" s="29"/>
      <c r="G214" s="20">
        <v>0</v>
      </c>
      <c r="H214" s="29"/>
      <c r="I214" s="20">
        <v>6812</v>
      </c>
      <c r="J214" s="29"/>
      <c r="K214" s="20">
        <v>0</v>
      </c>
      <c r="L214" s="29"/>
      <c r="M214" s="20">
        <v>8428</v>
      </c>
      <c r="N214" s="29"/>
      <c r="O214" s="20">
        <v>0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7" customFormat="1" ht="13.5" customHeight="1">
      <c r="A215" s="20" t="s">
        <v>23</v>
      </c>
      <c r="B215" s="21" t="s">
        <v>10</v>
      </c>
      <c r="C215" s="20">
        <f t="shared" si="10"/>
        <v>1033675</v>
      </c>
      <c r="D215" s="20"/>
      <c r="E215" s="24">
        <v>516645</v>
      </c>
      <c r="F215" s="29"/>
      <c r="G215" s="24">
        <v>5835</v>
      </c>
      <c r="H215" s="29"/>
      <c r="I215" s="24">
        <v>174487</v>
      </c>
      <c r="J215" s="29"/>
      <c r="K215" s="24">
        <v>48698</v>
      </c>
      <c r="L215" s="29"/>
      <c r="M215" s="24">
        <v>120131</v>
      </c>
      <c r="N215" s="29"/>
      <c r="O215" s="24">
        <v>167879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7" customFormat="1" ht="13.5" customHeight="1">
      <c r="A216" s="20" t="s">
        <v>266</v>
      </c>
      <c r="B216" s="21"/>
      <c r="C216" s="20">
        <f t="shared" si="10"/>
        <v>19109</v>
      </c>
      <c r="D216" s="20"/>
      <c r="E216" s="24">
        <v>0</v>
      </c>
      <c r="F216" s="29"/>
      <c r="G216" s="24">
        <v>1550</v>
      </c>
      <c r="H216" s="29"/>
      <c r="I216" s="24">
        <v>17559</v>
      </c>
      <c r="J216" s="29"/>
      <c r="K216" s="24">
        <v>0</v>
      </c>
      <c r="L216" s="29"/>
      <c r="M216" s="24">
        <v>0</v>
      </c>
      <c r="N216" s="29"/>
      <c r="O216" s="24">
        <v>0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7" customFormat="1" ht="13.5" customHeight="1">
      <c r="A217" s="20" t="s">
        <v>59</v>
      </c>
      <c r="B217" s="21" t="s">
        <v>10</v>
      </c>
      <c r="C217" s="20">
        <f t="shared" si="10"/>
        <v>1416956</v>
      </c>
      <c r="D217" s="20"/>
      <c r="E217" s="20">
        <v>990274</v>
      </c>
      <c r="F217" s="29"/>
      <c r="G217" s="20">
        <v>0</v>
      </c>
      <c r="H217" s="29"/>
      <c r="I217" s="20">
        <v>420659</v>
      </c>
      <c r="J217" s="29"/>
      <c r="K217" s="20">
        <v>0</v>
      </c>
      <c r="L217" s="29"/>
      <c r="M217" s="20">
        <v>7966</v>
      </c>
      <c r="N217" s="29"/>
      <c r="O217" s="20">
        <v>-1943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7" customFormat="1" ht="13.5" customHeight="1">
      <c r="A218" s="20" t="s">
        <v>60</v>
      </c>
      <c r="B218" s="21" t="s">
        <v>10</v>
      </c>
      <c r="C218" s="20">
        <f t="shared" si="10"/>
        <v>842149</v>
      </c>
      <c r="D218" s="20"/>
      <c r="E218" s="24">
        <v>619301</v>
      </c>
      <c r="F218" s="29"/>
      <c r="G218" s="24">
        <v>8918</v>
      </c>
      <c r="H218" s="29"/>
      <c r="I218" s="24">
        <v>209028</v>
      </c>
      <c r="J218" s="29"/>
      <c r="K218" s="24">
        <v>0</v>
      </c>
      <c r="L218" s="29"/>
      <c r="M218" s="24">
        <v>4902</v>
      </c>
      <c r="N218" s="29"/>
      <c r="O218" s="24">
        <v>0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7" customFormat="1" ht="13.5" customHeight="1">
      <c r="A219" s="20" t="s">
        <v>254</v>
      </c>
      <c r="B219" s="21" t="s">
        <v>10</v>
      </c>
      <c r="C219" s="20">
        <f t="shared" si="10"/>
        <v>22027</v>
      </c>
      <c r="D219" s="20"/>
      <c r="E219" s="24">
        <v>0</v>
      </c>
      <c r="F219" s="29"/>
      <c r="G219" s="24">
        <v>0</v>
      </c>
      <c r="H219" s="29"/>
      <c r="I219" s="24">
        <v>5077</v>
      </c>
      <c r="J219" s="29"/>
      <c r="K219" s="24">
        <v>1421</v>
      </c>
      <c r="L219" s="29"/>
      <c r="M219" s="24">
        <v>109</v>
      </c>
      <c r="N219" s="29"/>
      <c r="O219" s="24">
        <v>15420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7" customFormat="1" ht="13.5" customHeight="1">
      <c r="A220" s="20" t="s">
        <v>84</v>
      </c>
      <c r="B220" s="21" t="s">
        <v>10</v>
      </c>
      <c r="C220" s="25">
        <f>SUM(E220:O220)</f>
        <v>77088</v>
      </c>
      <c r="D220" s="20"/>
      <c r="E220" s="25">
        <v>33214</v>
      </c>
      <c r="F220" s="29"/>
      <c r="G220" s="25">
        <v>16246</v>
      </c>
      <c r="H220" s="29"/>
      <c r="I220" s="25">
        <v>4999</v>
      </c>
      <c r="J220" s="29"/>
      <c r="K220" s="25">
        <v>7028</v>
      </c>
      <c r="L220" s="29"/>
      <c r="M220" s="25">
        <v>15601</v>
      </c>
      <c r="N220" s="29"/>
      <c r="O220" s="25">
        <v>0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7" customFormat="1" ht="13.5" customHeight="1">
      <c r="A221" s="20" t="s">
        <v>172</v>
      </c>
      <c r="B221" s="21" t="s">
        <v>10</v>
      </c>
      <c r="C221" s="25">
        <f t="shared" si="10"/>
        <v>8366804</v>
      </c>
      <c r="D221" s="20"/>
      <c r="E221" s="25">
        <f>SUM(E208:E220)</f>
        <v>5578708</v>
      </c>
      <c r="F221" s="29"/>
      <c r="G221" s="25">
        <f>SUM(G208:G220)</f>
        <v>39137</v>
      </c>
      <c r="H221" s="29"/>
      <c r="I221" s="25">
        <f>SUM(I208:I220)</f>
        <v>2245659</v>
      </c>
      <c r="J221" s="29"/>
      <c r="K221" s="25">
        <f>SUM(K208:K220)</f>
        <v>58690</v>
      </c>
      <c r="L221" s="29"/>
      <c r="M221" s="25">
        <f>SUM(M208:M220)</f>
        <v>233354</v>
      </c>
      <c r="N221" s="29"/>
      <c r="O221" s="25">
        <f>SUM(O208:O220)</f>
        <v>211256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7" customFormat="1" ht="13.5" customHeight="1">
      <c r="A222" s="20"/>
      <c r="B222" s="21"/>
      <c r="C222" s="20"/>
      <c r="D222" s="20"/>
      <c r="E222" s="20"/>
      <c r="F222" s="29"/>
      <c r="G222" s="20"/>
      <c r="H222" s="29"/>
      <c r="I222" s="20"/>
      <c r="J222" s="29"/>
      <c r="K222" s="20"/>
      <c r="L222" s="29"/>
      <c r="M222" s="20"/>
      <c r="N222" s="29"/>
      <c r="O222" s="20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7" customFormat="1" ht="13.5" customHeight="1">
      <c r="A223" s="20" t="s">
        <v>317</v>
      </c>
      <c r="B223" s="21" t="s">
        <v>10</v>
      </c>
      <c r="C223" s="20"/>
      <c r="D223" s="20"/>
      <c r="E223" s="20" t="s">
        <v>11</v>
      </c>
      <c r="F223" s="29" t="s">
        <v>11</v>
      </c>
      <c r="G223" s="20" t="s">
        <v>11</v>
      </c>
      <c r="H223" s="29" t="s">
        <v>11</v>
      </c>
      <c r="I223" s="20" t="s">
        <v>11</v>
      </c>
      <c r="J223" s="29" t="s">
        <v>11</v>
      </c>
      <c r="K223" s="20" t="s">
        <v>11</v>
      </c>
      <c r="L223" s="29" t="s">
        <v>11</v>
      </c>
      <c r="M223" s="20" t="s">
        <v>11</v>
      </c>
      <c r="N223" s="29" t="s">
        <v>11</v>
      </c>
      <c r="O223" s="20" t="s">
        <v>11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7" customFormat="1" ht="13.5" customHeight="1">
      <c r="A224" s="20" t="s">
        <v>26</v>
      </c>
      <c r="B224" s="21"/>
      <c r="C224" s="20">
        <f aca="true" t="shared" si="11" ref="C224:C233">SUM(E224:O224)</f>
        <v>53819</v>
      </c>
      <c r="D224" s="20"/>
      <c r="E224" s="20">
        <v>30551</v>
      </c>
      <c r="F224" s="29"/>
      <c r="G224" s="20">
        <v>0</v>
      </c>
      <c r="H224" s="29"/>
      <c r="I224" s="20">
        <v>12788</v>
      </c>
      <c r="J224" s="29"/>
      <c r="K224" s="20">
        <v>0</v>
      </c>
      <c r="L224" s="29"/>
      <c r="M224" s="20">
        <v>0</v>
      </c>
      <c r="N224" s="29"/>
      <c r="O224" s="20">
        <v>10480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7" customFormat="1" ht="13.5" customHeight="1">
      <c r="A225" s="20" t="s">
        <v>166</v>
      </c>
      <c r="B225" s="21"/>
      <c r="C225" s="20">
        <f>SUM(E225:O225)</f>
        <v>21279</v>
      </c>
      <c r="D225" s="20"/>
      <c r="E225" s="20">
        <v>15000</v>
      </c>
      <c r="F225" s="29"/>
      <c r="G225" s="20">
        <v>0</v>
      </c>
      <c r="H225" s="29"/>
      <c r="I225" s="20">
        <v>6279</v>
      </c>
      <c r="J225" s="29"/>
      <c r="K225" s="20">
        <v>0</v>
      </c>
      <c r="L225" s="29"/>
      <c r="M225" s="20">
        <v>0</v>
      </c>
      <c r="N225" s="29"/>
      <c r="O225" s="20">
        <v>0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7" customFormat="1" ht="13.5" customHeight="1">
      <c r="A226" s="20" t="s">
        <v>253</v>
      </c>
      <c r="B226" s="21"/>
      <c r="C226" s="20">
        <f t="shared" si="11"/>
        <v>61343</v>
      </c>
      <c r="D226" s="20"/>
      <c r="E226" s="20">
        <v>43243</v>
      </c>
      <c r="F226" s="29"/>
      <c r="G226" s="20">
        <v>0</v>
      </c>
      <c r="H226" s="29"/>
      <c r="I226" s="20">
        <v>18100</v>
      </c>
      <c r="J226" s="29"/>
      <c r="K226" s="20">
        <v>0</v>
      </c>
      <c r="L226" s="29"/>
      <c r="M226" s="20">
        <v>0</v>
      </c>
      <c r="N226" s="29"/>
      <c r="O226" s="20">
        <v>0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7" customFormat="1" ht="13.5" customHeight="1">
      <c r="A227" s="20" t="s">
        <v>289</v>
      </c>
      <c r="B227" s="21"/>
      <c r="C227" s="20">
        <f t="shared" si="11"/>
        <v>102120</v>
      </c>
      <c r="D227" s="20"/>
      <c r="E227" s="20">
        <v>71988</v>
      </c>
      <c r="F227" s="29"/>
      <c r="G227" s="20">
        <v>0</v>
      </c>
      <c r="H227" s="29"/>
      <c r="I227" s="20">
        <v>30132</v>
      </c>
      <c r="J227" s="29"/>
      <c r="K227" s="20">
        <v>0</v>
      </c>
      <c r="L227" s="29"/>
      <c r="M227" s="20">
        <v>0</v>
      </c>
      <c r="N227" s="29"/>
      <c r="O227" s="20">
        <v>0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7" customFormat="1" ht="13.5" customHeight="1">
      <c r="A228" s="20" t="s">
        <v>32</v>
      </c>
      <c r="B228" s="21" t="s">
        <v>10</v>
      </c>
      <c r="C228" s="20">
        <f t="shared" si="11"/>
        <v>358455</v>
      </c>
      <c r="D228" s="20"/>
      <c r="E228" s="20">
        <v>205352</v>
      </c>
      <c r="F228" s="29"/>
      <c r="G228" s="20">
        <v>0</v>
      </c>
      <c r="H228" s="29"/>
      <c r="I228" s="20">
        <v>85955</v>
      </c>
      <c r="J228" s="29"/>
      <c r="K228" s="20">
        <v>0</v>
      </c>
      <c r="L228" s="29"/>
      <c r="M228" s="20">
        <v>67148</v>
      </c>
      <c r="N228" s="29"/>
      <c r="O228" s="20">
        <v>0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7" customFormat="1" ht="13.5" customHeight="1">
      <c r="A229" s="20" t="s">
        <v>74</v>
      </c>
      <c r="B229" s="21" t="s">
        <v>10</v>
      </c>
      <c r="C229" s="20">
        <f t="shared" si="11"/>
        <v>1240</v>
      </c>
      <c r="D229" s="20"/>
      <c r="E229" s="24">
        <v>0</v>
      </c>
      <c r="F229" s="29"/>
      <c r="G229" s="24">
        <v>0</v>
      </c>
      <c r="H229" s="29"/>
      <c r="I229" s="24">
        <v>0</v>
      </c>
      <c r="J229" s="29"/>
      <c r="K229" s="24">
        <v>847</v>
      </c>
      <c r="L229" s="29"/>
      <c r="M229" s="24">
        <v>393</v>
      </c>
      <c r="N229" s="29"/>
      <c r="O229" s="24">
        <v>0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7" customFormat="1" ht="13.5" customHeight="1">
      <c r="A230" s="20" t="s">
        <v>349</v>
      </c>
      <c r="B230" s="21" t="s">
        <v>10</v>
      </c>
      <c r="C230" s="20">
        <f>SUM(E230:O230)</f>
        <v>41139</v>
      </c>
      <c r="D230" s="20"/>
      <c r="E230" s="20">
        <v>29000</v>
      </c>
      <c r="F230" s="29"/>
      <c r="G230" s="20">
        <v>0</v>
      </c>
      <c r="H230" s="29"/>
      <c r="I230" s="20">
        <v>12139</v>
      </c>
      <c r="J230" s="29"/>
      <c r="K230" s="20">
        <v>0</v>
      </c>
      <c r="L230" s="29"/>
      <c r="M230" s="20">
        <v>0</v>
      </c>
      <c r="N230" s="29"/>
      <c r="O230" s="20">
        <v>0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s="7" customFormat="1" ht="13.5" customHeight="1">
      <c r="A231" s="20" t="s">
        <v>39</v>
      </c>
      <c r="B231" s="21" t="s">
        <v>10</v>
      </c>
      <c r="C231" s="20">
        <f t="shared" si="11"/>
        <v>34703</v>
      </c>
      <c r="D231" s="20"/>
      <c r="E231" s="20">
        <v>24463</v>
      </c>
      <c r="F231" s="29"/>
      <c r="G231" s="20">
        <v>0</v>
      </c>
      <c r="H231" s="29"/>
      <c r="I231" s="20">
        <v>10240</v>
      </c>
      <c r="J231" s="29"/>
      <c r="K231" s="20">
        <v>0</v>
      </c>
      <c r="L231" s="29"/>
      <c r="M231" s="20">
        <v>0</v>
      </c>
      <c r="N231" s="29"/>
      <c r="O231" s="20">
        <v>0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s="7" customFormat="1" ht="13.5" customHeight="1">
      <c r="A232" s="20" t="s">
        <v>76</v>
      </c>
      <c r="B232" s="21" t="s">
        <v>10</v>
      </c>
      <c r="C232" s="25">
        <f t="shared" si="11"/>
        <v>15335</v>
      </c>
      <c r="D232" s="20"/>
      <c r="E232" s="25">
        <v>236</v>
      </c>
      <c r="F232" s="29"/>
      <c r="G232" s="25">
        <v>0</v>
      </c>
      <c r="H232" s="29"/>
      <c r="I232" s="25">
        <v>99</v>
      </c>
      <c r="J232" s="29"/>
      <c r="K232" s="25">
        <v>0</v>
      </c>
      <c r="L232" s="29"/>
      <c r="M232" s="25">
        <v>15000</v>
      </c>
      <c r="N232" s="29"/>
      <c r="O232" s="25">
        <v>0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s="7" customFormat="1" ht="13.5" customHeight="1">
      <c r="A233" s="20" t="s">
        <v>318</v>
      </c>
      <c r="B233" s="21" t="s">
        <v>10</v>
      </c>
      <c r="C233" s="25">
        <f t="shared" si="11"/>
        <v>689433</v>
      </c>
      <c r="D233" s="20"/>
      <c r="E233" s="25">
        <f>SUM(E224:E232)</f>
        <v>419833</v>
      </c>
      <c r="F233" s="29"/>
      <c r="G233" s="25">
        <f>SUM(G224:G232)</f>
        <v>0</v>
      </c>
      <c r="H233" s="29"/>
      <c r="I233" s="25">
        <f>SUM(I224:I232)</f>
        <v>175732</v>
      </c>
      <c r="J233" s="29"/>
      <c r="K233" s="25">
        <f>SUM(K224:K232)</f>
        <v>847</v>
      </c>
      <c r="L233" s="29"/>
      <c r="M233" s="25">
        <f>SUM(M224:M232)</f>
        <v>82541</v>
      </c>
      <c r="N233" s="29"/>
      <c r="O233" s="25">
        <f>SUM(O224:O232)</f>
        <v>10480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s="7" customFormat="1" ht="13.5" customHeight="1">
      <c r="A234" s="20"/>
      <c r="B234" s="21" t="s">
        <v>10</v>
      </c>
      <c r="C234" s="20"/>
      <c r="D234" s="20"/>
      <c r="E234" s="20"/>
      <c r="F234" s="29"/>
      <c r="G234" s="20"/>
      <c r="H234" s="29"/>
      <c r="I234" s="20"/>
      <c r="J234" s="29"/>
      <c r="K234" s="20"/>
      <c r="L234" s="29"/>
      <c r="M234" s="20"/>
      <c r="N234" s="29"/>
      <c r="O234" s="20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s="7" customFormat="1" ht="13.5" customHeight="1">
      <c r="A235" s="20" t="s">
        <v>305</v>
      </c>
      <c r="B235" s="21"/>
      <c r="C235" s="25">
        <f>SUM(E235:O235)</f>
        <v>2492</v>
      </c>
      <c r="D235" s="20"/>
      <c r="E235" s="25">
        <v>0</v>
      </c>
      <c r="F235" s="29"/>
      <c r="G235" s="25">
        <v>0</v>
      </c>
      <c r="H235" s="29"/>
      <c r="I235" s="25">
        <v>0</v>
      </c>
      <c r="J235" s="29"/>
      <c r="K235" s="25">
        <v>5</v>
      </c>
      <c r="L235" s="29"/>
      <c r="M235" s="25">
        <v>2487</v>
      </c>
      <c r="N235" s="29"/>
      <c r="O235" s="25">
        <v>0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s="7" customFormat="1" ht="13.5" customHeight="1">
      <c r="A236" s="20"/>
      <c r="B236" s="21"/>
      <c r="C236" s="20"/>
      <c r="D236" s="20"/>
      <c r="E236" s="20"/>
      <c r="F236" s="29"/>
      <c r="G236" s="20"/>
      <c r="H236" s="29"/>
      <c r="I236" s="20"/>
      <c r="J236" s="29"/>
      <c r="K236" s="20"/>
      <c r="L236" s="29"/>
      <c r="M236" s="20"/>
      <c r="N236" s="29"/>
      <c r="O236" s="20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s="7" customFormat="1" ht="13.5" customHeight="1">
      <c r="A237" s="20" t="s">
        <v>85</v>
      </c>
      <c r="B237" s="21" t="s">
        <v>10</v>
      </c>
      <c r="C237" s="25">
        <f>SUM(E237:O237)</f>
        <v>1178811</v>
      </c>
      <c r="D237" s="20"/>
      <c r="E237" s="25">
        <v>666492</v>
      </c>
      <c r="F237" s="29"/>
      <c r="G237" s="25">
        <v>83358</v>
      </c>
      <c r="H237" s="29"/>
      <c r="I237" s="25">
        <v>317444</v>
      </c>
      <c r="J237" s="29"/>
      <c r="K237" s="25">
        <v>-2227</v>
      </c>
      <c r="L237" s="29"/>
      <c r="M237" s="25">
        <v>71545</v>
      </c>
      <c r="N237" s="29"/>
      <c r="O237" s="25">
        <v>42199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s="7" customFormat="1" ht="13.5" customHeight="1">
      <c r="A238" s="20"/>
      <c r="B238" s="21" t="s">
        <v>10</v>
      </c>
      <c r="C238" s="20"/>
      <c r="D238" s="20"/>
      <c r="E238" s="20"/>
      <c r="F238" s="29"/>
      <c r="G238" s="20"/>
      <c r="H238" s="29"/>
      <c r="I238" s="20"/>
      <c r="J238" s="29"/>
      <c r="K238" s="20"/>
      <c r="L238" s="29"/>
      <c r="M238" s="20"/>
      <c r="N238" s="29"/>
      <c r="O238" s="20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s="7" customFormat="1" ht="13.5" customHeight="1">
      <c r="A239" s="20" t="s">
        <v>356</v>
      </c>
      <c r="B239" s="21" t="s">
        <v>10</v>
      </c>
      <c r="C239" s="25">
        <f>SUM(E239:O239)</f>
        <v>2133174</v>
      </c>
      <c r="D239" s="20"/>
      <c r="E239" s="26">
        <v>1082777</v>
      </c>
      <c r="F239" s="29"/>
      <c r="G239" s="26">
        <v>253335</v>
      </c>
      <c r="H239" s="29"/>
      <c r="I239" s="26">
        <v>536351</v>
      </c>
      <c r="J239" s="29"/>
      <c r="K239" s="26">
        <v>27488</v>
      </c>
      <c r="L239" s="29"/>
      <c r="M239" s="26">
        <v>206935</v>
      </c>
      <c r="N239" s="29"/>
      <c r="O239" s="26">
        <v>26288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s="7" customFormat="1" ht="13.5" customHeight="1">
      <c r="A240" s="20"/>
      <c r="B240" s="21"/>
      <c r="C240" s="20"/>
      <c r="D240" s="20"/>
      <c r="E240" s="20"/>
      <c r="F240" s="29"/>
      <c r="G240" s="20"/>
      <c r="H240" s="29"/>
      <c r="I240" s="20"/>
      <c r="J240" s="29"/>
      <c r="K240" s="20"/>
      <c r="L240" s="29"/>
      <c r="M240" s="20"/>
      <c r="N240" s="29"/>
      <c r="O240" s="20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s="7" customFormat="1" ht="13.5" customHeight="1">
      <c r="A241" s="20" t="s">
        <v>227</v>
      </c>
      <c r="B241" s="21" t="s">
        <v>10</v>
      </c>
      <c r="C241" s="20"/>
      <c r="D241" s="20"/>
      <c r="E241" s="20"/>
      <c r="F241" s="29"/>
      <c r="G241" s="20"/>
      <c r="H241" s="29"/>
      <c r="I241" s="20"/>
      <c r="J241" s="29"/>
      <c r="K241" s="20"/>
      <c r="L241" s="29"/>
      <c r="M241" s="20"/>
      <c r="N241" s="29"/>
      <c r="O241" s="20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s="7" customFormat="1" ht="13.5" customHeight="1">
      <c r="A242" s="20" t="s">
        <v>86</v>
      </c>
      <c r="B242" s="21" t="s">
        <v>10</v>
      </c>
      <c r="C242" s="20">
        <f>SUM(E242:O242)</f>
        <v>223570</v>
      </c>
      <c r="D242" s="20"/>
      <c r="E242" s="24">
        <v>124499</v>
      </c>
      <c r="F242" s="29"/>
      <c r="G242" s="24">
        <v>20600</v>
      </c>
      <c r="H242" s="29"/>
      <c r="I242" s="24">
        <v>43572</v>
      </c>
      <c r="J242" s="29"/>
      <c r="K242" s="24">
        <v>9645</v>
      </c>
      <c r="L242" s="29"/>
      <c r="M242" s="24">
        <v>25254</v>
      </c>
      <c r="N242" s="29"/>
      <c r="O242" s="24">
        <v>0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s="7" customFormat="1" ht="13.5" customHeight="1">
      <c r="A243" s="20" t="s">
        <v>87</v>
      </c>
      <c r="B243" s="21" t="s">
        <v>10</v>
      </c>
      <c r="C243" s="25">
        <f>SUM(E243:O243)</f>
        <v>50554</v>
      </c>
      <c r="D243" s="20"/>
      <c r="E243" s="24">
        <v>24261</v>
      </c>
      <c r="F243" s="29"/>
      <c r="G243" s="24">
        <v>0</v>
      </c>
      <c r="H243" s="29"/>
      <c r="I243" s="24">
        <v>10155</v>
      </c>
      <c r="J243" s="29"/>
      <c r="K243" s="24">
        <v>13762</v>
      </c>
      <c r="L243" s="29"/>
      <c r="M243" s="24">
        <v>2376</v>
      </c>
      <c r="N243" s="29"/>
      <c r="O243" s="24">
        <v>0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s="7" customFormat="1" ht="13.5" customHeight="1">
      <c r="A244" s="20" t="s">
        <v>176</v>
      </c>
      <c r="B244" s="21" t="s">
        <v>10</v>
      </c>
      <c r="C244" s="25">
        <f>SUM(E244:O244)</f>
        <v>274124</v>
      </c>
      <c r="D244" s="20"/>
      <c r="E244" s="27">
        <f>SUM(E242:E243)</f>
        <v>148760</v>
      </c>
      <c r="F244" s="29"/>
      <c r="G244" s="27">
        <f>SUM(G242:G243)</f>
        <v>20600</v>
      </c>
      <c r="H244" s="29"/>
      <c r="I244" s="27">
        <f>SUM(I242:I243)</f>
        <v>53727</v>
      </c>
      <c r="J244" s="29"/>
      <c r="K244" s="27">
        <f>SUM(K242:K243)</f>
        <v>23407</v>
      </c>
      <c r="L244" s="29"/>
      <c r="M244" s="27">
        <f>SUM(M242:M243)</f>
        <v>27630</v>
      </c>
      <c r="N244" s="29"/>
      <c r="O244" s="27">
        <f>SUM(O242:O243)</f>
        <v>0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s="7" customFormat="1" ht="13.5" customHeight="1">
      <c r="A245" s="20"/>
      <c r="B245" s="21" t="s">
        <v>10</v>
      </c>
      <c r="C245" s="20"/>
      <c r="D245" s="20"/>
      <c r="E245" s="20"/>
      <c r="F245" s="29"/>
      <c r="G245" s="20"/>
      <c r="H245" s="29"/>
      <c r="I245" s="20"/>
      <c r="J245" s="29"/>
      <c r="K245" s="20"/>
      <c r="L245" s="29"/>
      <c r="M245" s="20"/>
      <c r="N245" s="29"/>
      <c r="O245" s="20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s="7" customFormat="1" ht="13.5" customHeight="1">
      <c r="A246" s="20" t="s">
        <v>320</v>
      </c>
      <c r="B246" s="21" t="s">
        <v>10</v>
      </c>
      <c r="C246" s="20"/>
      <c r="D246" s="20"/>
      <c r="E246" s="20" t="s">
        <v>10</v>
      </c>
      <c r="F246" s="29" t="s">
        <v>10</v>
      </c>
      <c r="G246" s="20" t="s">
        <v>10</v>
      </c>
      <c r="H246" s="29" t="s">
        <v>10</v>
      </c>
      <c r="I246" s="20" t="s">
        <v>10</v>
      </c>
      <c r="J246" s="29" t="s">
        <v>10</v>
      </c>
      <c r="K246" s="20" t="s">
        <v>10</v>
      </c>
      <c r="L246" s="29" t="s">
        <v>10</v>
      </c>
      <c r="M246" s="20" t="s">
        <v>10</v>
      </c>
      <c r="N246" s="29" t="s">
        <v>10</v>
      </c>
      <c r="O246" s="20" t="s">
        <v>10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s="7" customFormat="1" ht="13.5" customHeight="1">
      <c r="A247" s="20" t="s">
        <v>41</v>
      </c>
      <c r="B247" s="21" t="s">
        <v>10</v>
      </c>
      <c r="C247" s="20">
        <f aca="true" t="shared" si="12" ref="C247:C255">SUM(E247:O247)</f>
        <v>5002199</v>
      </c>
      <c r="D247" s="20"/>
      <c r="E247" s="20">
        <v>3326282</v>
      </c>
      <c r="F247" s="29"/>
      <c r="G247" s="20">
        <v>18782</v>
      </c>
      <c r="H247" s="29"/>
      <c r="I247" s="20">
        <v>1358140</v>
      </c>
      <c r="J247" s="29"/>
      <c r="K247" s="20">
        <v>33115</v>
      </c>
      <c r="L247" s="29"/>
      <c r="M247" s="20">
        <v>211953</v>
      </c>
      <c r="N247" s="29"/>
      <c r="O247" s="20">
        <v>53927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s="7" customFormat="1" ht="13.5" customHeight="1">
      <c r="A248" s="20" t="s">
        <v>77</v>
      </c>
      <c r="B248" s="21" t="s">
        <v>10</v>
      </c>
      <c r="C248" s="20">
        <f t="shared" si="12"/>
        <v>4639825</v>
      </c>
      <c r="D248" s="20"/>
      <c r="E248" s="20">
        <v>2479899</v>
      </c>
      <c r="F248" s="29"/>
      <c r="G248" s="20">
        <v>204331</v>
      </c>
      <c r="H248" s="29"/>
      <c r="I248" s="20">
        <v>1012407</v>
      </c>
      <c r="J248" s="29"/>
      <c r="K248" s="20">
        <v>28041</v>
      </c>
      <c r="L248" s="29"/>
      <c r="M248" s="20">
        <v>303018</v>
      </c>
      <c r="N248" s="29"/>
      <c r="O248" s="20">
        <v>612129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spans="1:256" s="7" customFormat="1" ht="13.5" customHeight="1">
      <c r="A249" s="20" t="s">
        <v>43</v>
      </c>
      <c r="B249" s="21" t="s">
        <v>10</v>
      </c>
      <c r="C249" s="20">
        <f t="shared" si="12"/>
        <v>846644</v>
      </c>
      <c r="D249" s="20"/>
      <c r="E249" s="20">
        <v>592427</v>
      </c>
      <c r="F249" s="29"/>
      <c r="G249" s="20">
        <v>0</v>
      </c>
      <c r="H249" s="29"/>
      <c r="I249" s="20">
        <v>244670</v>
      </c>
      <c r="J249" s="29"/>
      <c r="K249" s="20">
        <v>2335</v>
      </c>
      <c r="L249" s="29"/>
      <c r="M249" s="20">
        <v>4775</v>
      </c>
      <c r="N249" s="29"/>
      <c r="O249" s="20">
        <v>2437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</row>
    <row r="250" spans="1:256" s="7" customFormat="1" ht="13.5" customHeight="1">
      <c r="A250" s="20" t="s">
        <v>44</v>
      </c>
      <c r="B250" s="21" t="s">
        <v>10</v>
      </c>
      <c r="C250" s="20">
        <f t="shared" si="12"/>
        <v>1562725</v>
      </c>
      <c r="D250" s="20"/>
      <c r="E250" s="20">
        <v>634816</v>
      </c>
      <c r="F250" s="29"/>
      <c r="G250" s="20">
        <v>45518</v>
      </c>
      <c r="H250" s="29"/>
      <c r="I250" s="20">
        <v>284226</v>
      </c>
      <c r="J250" s="29"/>
      <c r="K250" s="20">
        <v>1412</v>
      </c>
      <c r="L250" s="29"/>
      <c r="M250" s="20">
        <v>10795</v>
      </c>
      <c r="N250" s="29"/>
      <c r="O250" s="20">
        <v>585958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1:256" s="7" customFormat="1" ht="13.5" customHeight="1">
      <c r="A251" s="20" t="s">
        <v>78</v>
      </c>
      <c r="B251" s="21" t="s">
        <v>10</v>
      </c>
      <c r="C251" s="20">
        <f t="shared" si="12"/>
        <v>284472</v>
      </c>
      <c r="D251" s="20"/>
      <c r="E251" s="24">
        <v>232222</v>
      </c>
      <c r="F251" s="29"/>
      <c r="G251" s="24">
        <v>0</v>
      </c>
      <c r="H251" s="29"/>
      <c r="I251" s="24">
        <v>52250</v>
      </c>
      <c r="J251" s="29"/>
      <c r="K251" s="24">
        <v>0</v>
      </c>
      <c r="L251" s="29"/>
      <c r="M251" s="24">
        <v>0</v>
      </c>
      <c r="N251" s="29"/>
      <c r="O251" s="24">
        <v>0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spans="1:256" s="7" customFormat="1" ht="13.5" customHeight="1">
      <c r="A252" s="20" t="s">
        <v>75</v>
      </c>
      <c r="B252" s="21" t="s">
        <v>10</v>
      </c>
      <c r="C252" s="20">
        <f>SUM(E252:O252)</f>
        <v>3066681</v>
      </c>
      <c r="D252" s="20"/>
      <c r="E252" s="20">
        <v>2137631</v>
      </c>
      <c r="F252" s="29"/>
      <c r="G252" s="20">
        <v>1500</v>
      </c>
      <c r="H252" s="29"/>
      <c r="I252" s="20">
        <v>894250</v>
      </c>
      <c r="J252" s="29"/>
      <c r="K252" s="20">
        <v>12232</v>
      </c>
      <c r="L252" s="29"/>
      <c r="M252" s="20">
        <v>14471</v>
      </c>
      <c r="N252" s="29"/>
      <c r="O252" s="20">
        <v>6597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</row>
    <row r="253" spans="1:256" s="7" customFormat="1" ht="13.5" customHeight="1">
      <c r="A253" s="20" t="s">
        <v>299</v>
      </c>
      <c r="B253" s="21"/>
      <c r="C253" s="20">
        <f t="shared" si="12"/>
        <v>63672</v>
      </c>
      <c r="D253" s="20"/>
      <c r="E253" s="24">
        <v>42721</v>
      </c>
      <c r="F253" s="29"/>
      <c r="G253" s="24">
        <v>0</v>
      </c>
      <c r="H253" s="29"/>
      <c r="I253" s="24">
        <v>20951</v>
      </c>
      <c r="J253" s="29"/>
      <c r="K253" s="24">
        <v>0</v>
      </c>
      <c r="L253" s="29"/>
      <c r="M253" s="24">
        <v>0</v>
      </c>
      <c r="N253" s="29"/>
      <c r="O253" s="24">
        <v>0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spans="1:256" s="7" customFormat="1" ht="13.5" customHeight="1">
      <c r="A254" s="20" t="s">
        <v>79</v>
      </c>
      <c r="B254" s="21" t="s">
        <v>10</v>
      </c>
      <c r="C254" s="25">
        <f t="shared" si="12"/>
        <v>3741269</v>
      </c>
      <c r="D254" s="20"/>
      <c r="E254" s="25">
        <v>2541772</v>
      </c>
      <c r="F254" s="29"/>
      <c r="G254" s="25">
        <v>119812</v>
      </c>
      <c r="H254" s="29"/>
      <c r="I254" s="25">
        <v>1034456</v>
      </c>
      <c r="J254" s="29"/>
      <c r="K254" s="25">
        <v>1664</v>
      </c>
      <c r="L254" s="29"/>
      <c r="M254" s="25">
        <v>20670</v>
      </c>
      <c r="N254" s="29"/>
      <c r="O254" s="25">
        <v>22895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</row>
    <row r="255" spans="1:256" s="7" customFormat="1" ht="13.5" customHeight="1">
      <c r="A255" s="20" t="s">
        <v>325</v>
      </c>
      <c r="B255" s="21" t="s">
        <v>10</v>
      </c>
      <c r="C255" s="25">
        <f t="shared" si="12"/>
        <v>19207487</v>
      </c>
      <c r="D255" s="20"/>
      <c r="E255" s="25">
        <f>SUM(E247:E254)</f>
        <v>11987770</v>
      </c>
      <c r="F255" s="29"/>
      <c r="G255" s="25">
        <f>SUM(G247:G254)</f>
        <v>389943</v>
      </c>
      <c r="H255" s="29"/>
      <c r="I255" s="25">
        <f>SUM(I247:I254)</f>
        <v>4901350</v>
      </c>
      <c r="J255" s="29"/>
      <c r="K255" s="25">
        <f>SUM(K247:K254)</f>
        <v>78799</v>
      </c>
      <c r="L255" s="29"/>
      <c r="M255" s="25">
        <f>SUM(M247:M254)</f>
        <v>565682</v>
      </c>
      <c r="N255" s="29"/>
      <c r="O255" s="25">
        <f>SUM(O247:O254)</f>
        <v>1283943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</row>
    <row r="256" spans="1:256" s="7" customFormat="1" ht="13.5" customHeight="1">
      <c r="A256" s="20"/>
      <c r="B256" s="21" t="s">
        <v>10</v>
      </c>
      <c r="C256" s="20"/>
      <c r="D256" s="20"/>
      <c r="E256" s="20"/>
      <c r="F256" s="29"/>
      <c r="G256" s="20"/>
      <c r="H256" s="29"/>
      <c r="I256" s="20"/>
      <c r="J256" s="29"/>
      <c r="K256" s="20"/>
      <c r="L256" s="29"/>
      <c r="M256" s="20"/>
      <c r="N256" s="29"/>
      <c r="O256" s="20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</row>
    <row r="257" spans="1:256" s="7" customFormat="1" ht="13.5" customHeight="1">
      <c r="A257" s="20" t="s">
        <v>66</v>
      </c>
      <c r="B257" s="21" t="s">
        <v>10</v>
      </c>
      <c r="C257" s="25">
        <f>SUM(E257:O257)</f>
        <v>18255</v>
      </c>
      <c r="D257" s="20"/>
      <c r="E257" s="25">
        <v>13024</v>
      </c>
      <c r="F257" s="29"/>
      <c r="G257" s="25">
        <v>0</v>
      </c>
      <c r="H257" s="29"/>
      <c r="I257" s="25">
        <v>2467</v>
      </c>
      <c r="J257" s="29"/>
      <c r="K257" s="25">
        <v>635</v>
      </c>
      <c r="L257" s="29"/>
      <c r="M257" s="25">
        <v>2129</v>
      </c>
      <c r="N257" s="29"/>
      <c r="O257" s="25">
        <v>0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</row>
    <row r="258" spans="1:256" s="7" customFormat="1" ht="13.5" customHeight="1">
      <c r="A258" s="20"/>
      <c r="B258" s="21" t="s">
        <v>10</v>
      </c>
      <c r="C258" s="20"/>
      <c r="D258" s="20"/>
      <c r="E258" s="20"/>
      <c r="F258" s="29"/>
      <c r="G258" s="20"/>
      <c r="H258" s="29"/>
      <c r="I258" s="20"/>
      <c r="J258" s="29"/>
      <c r="K258" s="20"/>
      <c r="L258" s="29"/>
      <c r="M258" s="20"/>
      <c r="N258" s="29"/>
      <c r="O258" s="20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</row>
    <row r="259" spans="1:256" s="7" customFormat="1" ht="13.5" customHeight="1">
      <c r="A259" s="20" t="s">
        <v>226</v>
      </c>
      <c r="B259" s="21" t="s">
        <v>10</v>
      </c>
      <c r="C259" s="20" t="s">
        <v>10</v>
      </c>
      <c r="D259" s="20"/>
      <c r="E259" s="20" t="s">
        <v>10</v>
      </c>
      <c r="F259" s="29" t="s">
        <v>10</v>
      </c>
      <c r="G259" s="20" t="s">
        <v>10</v>
      </c>
      <c r="H259" s="29" t="s">
        <v>10</v>
      </c>
      <c r="I259" s="20" t="s">
        <v>10</v>
      </c>
      <c r="J259" s="29" t="s">
        <v>10</v>
      </c>
      <c r="K259" s="20" t="s">
        <v>10</v>
      </c>
      <c r="L259" s="29" t="s">
        <v>10</v>
      </c>
      <c r="M259" s="20" t="s">
        <v>10</v>
      </c>
      <c r="N259" s="29" t="s">
        <v>10</v>
      </c>
      <c r="O259" s="20" t="s">
        <v>10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256" s="7" customFormat="1" ht="13.5" customHeight="1">
      <c r="A260" s="20" t="s">
        <v>167</v>
      </c>
      <c r="B260" s="21"/>
      <c r="C260" s="20">
        <f aca="true" t="shared" si="13" ref="C260:C268">SUM(E260:O260)</f>
        <v>307605</v>
      </c>
      <c r="D260" s="20"/>
      <c r="E260" s="20">
        <v>161583</v>
      </c>
      <c r="F260" s="29"/>
      <c r="G260" s="20">
        <v>42285</v>
      </c>
      <c r="H260" s="29"/>
      <c r="I260" s="20">
        <v>76942</v>
      </c>
      <c r="J260" s="29"/>
      <c r="K260" s="20">
        <v>1081</v>
      </c>
      <c r="L260" s="29"/>
      <c r="M260" s="20">
        <v>21701</v>
      </c>
      <c r="N260" s="29"/>
      <c r="O260" s="20">
        <v>4013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</row>
    <row r="261" spans="1:256" s="7" customFormat="1" ht="13.5" customHeight="1">
      <c r="A261" s="20" t="s">
        <v>68</v>
      </c>
      <c r="B261" s="21" t="s">
        <v>10</v>
      </c>
      <c r="C261" s="20">
        <f t="shared" si="13"/>
        <v>704486</v>
      </c>
      <c r="D261" s="20"/>
      <c r="E261" s="20">
        <v>394335</v>
      </c>
      <c r="F261" s="29"/>
      <c r="G261" s="20">
        <v>685</v>
      </c>
      <c r="H261" s="29"/>
      <c r="I261" s="20">
        <v>134267</v>
      </c>
      <c r="J261" s="29"/>
      <c r="K261" s="20">
        <v>7762</v>
      </c>
      <c r="L261" s="29"/>
      <c r="M261" s="20">
        <v>69209</v>
      </c>
      <c r="N261" s="29"/>
      <c r="O261" s="20">
        <v>98228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</row>
    <row r="262" spans="1:256" s="7" customFormat="1" ht="13.5" customHeight="1">
      <c r="A262" s="20" t="s">
        <v>88</v>
      </c>
      <c r="B262" s="21" t="s">
        <v>10</v>
      </c>
      <c r="C262" s="20">
        <f t="shared" si="13"/>
        <v>1793475</v>
      </c>
      <c r="D262" s="20"/>
      <c r="E262" s="20">
        <v>907924</v>
      </c>
      <c r="F262" s="29"/>
      <c r="G262" s="20">
        <v>6027</v>
      </c>
      <c r="H262" s="29"/>
      <c r="I262" s="20">
        <v>310173</v>
      </c>
      <c r="J262" s="29"/>
      <c r="K262" s="20">
        <v>13992</v>
      </c>
      <c r="L262" s="29"/>
      <c r="M262" s="20">
        <v>220826</v>
      </c>
      <c r="N262" s="29"/>
      <c r="O262" s="20">
        <v>334533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</row>
    <row r="263" spans="1:256" s="7" customFormat="1" ht="13.5" customHeight="1">
      <c r="A263" s="20" t="s">
        <v>89</v>
      </c>
      <c r="B263" s="21" t="s">
        <v>10</v>
      </c>
      <c r="C263" s="20">
        <f t="shared" si="13"/>
        <v>1059725</v>
      </c>
      <c r="D263" s="20"/>
      <c r="E263" s="20">
        <v>485978</v>
      </c>
      <c r="F263" s="29"/>
      <c r="G263" s="20">
        <v>84759</v>
      </c>
      <c r="H263" s="29"/>
      <c r="I263" s="20">
        <v>141236</v>
      </c>
      <c r="J263" s="29"/>
      <c r="K263" s="20">
        <v>12900</v>
      </c>
      <c r="L263" s="29"/>
      <c r="M263" s="20">
        <v>269681</v>
      </c>
      <c r="N263" s="29"/>
      <c r="O263" s="20">
        <v>65171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</row>
    <row r="264" spans="1:256" s="7" customFormat="1" ht="13.5" customHeight="1">
      <c r="A264" s="20" t="s">
        <v>23</v>
      </c>
      <c r="B264" s="21" t="s">
        <v>10</v>
      </c>
      <c r="C264" s="20">
        <f t="shared" si="13"/>
        <v>287476</v>
      </c>
      <c r="D264" s="20"/>
      <c r="E264" s="20">
        <v>252989</v>
      </c>
      <c r="F264" s="29"/>
      <c r="G264" s="20">
        <v>468</v>
      </c>
      <c r="H264" s="29"/>
      <c r="I264" s="20">
        <v>12906</v>
      </c>
      <c r="J264" s="29"/>
      <c r="K264" s="20">
        <v>294</v>
      </c>
      <c r="L264" s="29"/>
      <c r="M264" s="20">
        <v>18719</v>
      </c>
      <c r="N264" s="29"/>
      <c r="O264" s="20">
        <v>2100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256" s="7" customFormat="1" ht="13.5" customHeight="1">
      <c r="A265" s="20" t="s">
        <v>245</v>
      </c>
      <c r="B265" s="21"/>
      <c r="C265" s="20">
        <f t="shared" si="13"/>
        <v>-16443</v>
      </c>
      <c r="D265" s="20"/>
      <c r="E265" s="20">
        <v>140756</v>
      </c>
      <c r="F265" s="29"/>
      <c r="G265" s="20">
        <v>97706</v>
      </c>
      <c r="H265" s="29"/>
      <c r="I265" s="20">
        <v>60863</v>
      </c>
      <c r="J265" s="29"/>
      <c r="K265" s="20">
        <v>4760</v>
      </c>
      <c r="L265" s="29"/>
      <c r="M265" s="20">
        <v>-350091</v>
      </c>
      <c r="N265" s="29"/>
      <c r="O265" s="20">
        <v>29563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</row>
    <row r="266" spans="1:256" s="7" customFormat="1" ht="13.5" customHeight="1">
      <c r="A266" s="20" t="s">
        <v>72</v>
      </c>
      <c r="B266" s="21"/>
      <c r="C266" s="20">
        <f>SUM(E266:O266)</f>
        <v>1911958</v>
      </c>
      <c r="D266" s="20"/>
      <c r="E266" s="20">
        <v>1281375</v>
      </c>
      <c r="F266" s="29"/>
      <c r="G266" s="20">
        <v>27162</v>
      </c>
      <c r="H266" s="29"/>
      <c r="I266" s="20">
        <v>431827</v>
      </c>
      <c r="J266" s="29"/>
      <c r="K266" s="20">
        <v>12244</v>
      </c>
      <c r="L266" s="29"/>
      <c r="M266" s="20">
        <v>128628</v>
      </c>
      <c r="N266" s="29"/>
      <c r="O266" s="20">
        <v>30722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</row>
    <row r="267" spans="1:256" s="7" customFormat="1" ht="13.5" customHeight="1">
      <c r="A267" s="20" t="s">
        <v>353</v>
      </c>
      <c r="B267" s="21" t="s">
        <v>10</v>
      </c>
      <c r="C267" s="30">
        <f t="shared" si="13"/>
        <v>1500</v>
      </c>
      <c r="D267" s="20"/>
      <c r="E267" s="30">
        <v>0</v>
      </c>
      <c r="F267" s="29"/>
      <c r="G267" s="30">
        <v>1120</v>
      </c>
      <c r="H267" s="29"/>
      <c r="I267" s="30">
        <v>380</v>
      </c>
      <c r="J267" s="29"/>
      <c r="K267" s="30">
        <v>0</v>
      </c>
      <c r="L267" s="29"/>
      <c r="M267" s="30">
        <v>0</v>
      </c>
      <c r="N267" s="29"/>
      <c r="O267" s="30">
        <v>0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</row>
    <row r="268" spans="1:256" s="7" customFormat="1" ht="13.5" customHeight="1">
      <c r="A268" s="20" t="s">
        <v>169</v>
      </c>
      <c r="B268" s="21" t="s">
        <v>10</v>
      </c>
      <c r="C268" s="25">
        <f t="shared" si="13"/>
        <v>6049782</v>
      </c>
      <c r="D268" s="20"/>
      <c r="E268" s="25">
        <f>SUM(E260:E267)</f>
        <v>3624940</v>
      </c>
      <c r="F268" s="29"/>
      <c r="G268" s="25">
        <f>SUM(G260:G267)</f>
        <v>260212</v>
      </c>
      <c r="H268" s="29"/>
      <c r="I268" s="25">
        <f>SUM(I260:I267)</f>
        <v>1168594</v>
      </c>
      <c r="J268" s="29"/>
      <c r="K268" s="25">
        <f>SUM(K260:K267)</f>
        <v>53033</v>
      </c>
      <c r="L268" s="29"/>
      <c r="M268" s="25">
        <f>SUM(M260:M267)</f>
        <v>378673</v>
      </c>
      <c r="N268" s="29"/>
      <c r="O268" s="25">
        <f>SUM(O260:O267)</f>
        <v>564330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</row>
    <row r="269" spans="1:256" s="7" customFormat="1" ht="13.5" customHeight="1">
      <c r="A269" s="20"/>
      <c r="B269" s="21" t="s">
        <v>10</v>
      </c>
      <c r="C269" s="20"/>
      <c r="D269" s="20"/>
      <c r="E269" s="20"/>
      <c r="F269" s="29"/>
      <c r="G269" s="20"/>
      <c r="H269" s="29"/>
      <c r="I269" s="20"/>
      <c r="J269" s="29"/>
      <c r="K269" s="20"/>
      <c r="L269" s="29"/>
      <c r="M269" s="20"/>
      <c r="N269" s="29"/>
      <c r="O269" s="20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</row>
    <row r="270" spans="1:256" s="7" customFormat="1" ht="13.5" customHeight="1">
      <c r="A270" s="20" t="s">
        <v>177</v>
      </c>
      <c r="B270" s="21" t="s">
        <v>10</v>
      </c>
      <c r="C270" s="25">
        <f>SUM(E270:O270)</f>
        <v>53194267</v>
      </c>
      <c r="D270" s="20"/>
      <c r="E270" s="25">
        <f>SUM(E268+E244+E239+E237+E221+E204+E200+E190+E188+E186+E184+E255+E233+E179+E173+E257+E235)</f>
        <v>31867953</v>
      </c>
      <c r="F270" s="29"/>
      <c r="G270" s="25">
        <f>SUM(G268+G244+G239+G237+G221+G204+G200+G190+G188+G186+G184+G255+G233+G179+G173+G257+G235)</f>
        <v>1406583</v>
      </c>
      <c r="H270" s="29"/>
      <c r="I270" s="25">
        <f>SUM(I268+I244+I239+I237+I221+I204+I200+I190+I188+I186+I184+I255+I233+I179+I173+I257+I235)</f>
        <v>12550824</v>
      </c>
      <c r="J270" s="29"/>
      <c r="K270" s="25">
        <f>SUM(K268+K244+K239+K237+K221+K204+K200+K190+K188+K186+K184+K255+K233+K179+K173+K257+K235)</f>
        <v>458377</v>
      </c>
      <c r="L270" s="29"/>
      <c r="M270" s="25">
        <f>SUM(M268+M244+M239+M237+M221+M205+M204+M200+M190+M188+M186+M184+M255+M233+M179+M173+M257+M235)</f>
        <v>3776358</v>
      </c>
      <c r="N270" s="29"/>
      <c r="O270" s="25">
        <f>SUM(O268+O244+O239+O237+O221+O204+O200+O190+O188+O186+O184+O255+O233+O179+O173+O257+O235)</f>
        <v>3134172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</row>
    <row r="271" spans="1:256" s="7" customFormat="1" ht="13.5" customHeight="1">
      <c r="A271" s="20"/>
      <c r="B271" s="21" t="s">
        <v>10</v>
      </c>
      <c r="C271" s="20"/>
      <c r="D271" s="20"/>
      <c r="E271" s="20"/>
      <c r="F271" s="29"/>
      <c r="G271" s="20"/>
      <c r="H271" s="29"/>
      <c r="I271" s="20"/>
      <c r="J271" s="29"/>
      <c r="K271" s="20"/>
      <c r="L271" s="29"/>
      <c r="M271" s="20"/>
      <c r="N271" s="29"/>
      <c r="O271" s="20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</row>
    <row r="272" spans="1:256" s="7" customFormat="1" ht="13.5" customHeight="1">
      <c r="A272" s="20" t="s">
        <v>215</v>
      </c>
      <c r="B272" s="21" t="s">
        <v>10</v>
      </c>
      <c r="C272" s="20" t="s">
        <v>10</v>
      </c>
      <c r="D272" s="20"/>
      <c r="E272" s="20" t="s">
        <v>10</v>
      </c>
      <c r="F272" s="29" t="s">
        <v>10</v>
      </c>
      <c r="G272" s="20" t="s">
        <v>10</v>
      </c>
      <c r="H272" s="29" t="s">
        <v>10</v>
      </c>
      <c r="I272" s="20" t="s">
        <v>10</v>
      </c>
      <c r="J272" s="29" t="s">
        <v>10</v>
      </c>
      <c r="K272" s="20" t="s">
        <v>10</v>
      </c>
      <c r="L272" s="29" t="s">
        <v>10</v>
      </c>
      <c r="M272" s="20" t="s">
        <v>10</v>
      </c>
      <c r="N272" s="29" t="s">
        <v>10</v>
      </c>
      <c r="O272" s="20" t="s">
        <v>10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</row>
    <row r="273" spans="1:256" s="7" customFormat="1" ht="13.5" customHeight="1">
      <c r="A273" s="20" t="s">
        <v>296</v>
      </c>
      <c r="B273" s="21" t="s">
        <v>10</v>
      </c>
      <c r="C273" s="20" t="s">
        <v>11</v>
      </c>
      <c r="D273" s="20"/>
      <c r="E273" s="20" t="s">
        <v>11</v>
      </c>
      <c r="F273" s="29" t="s">
        <v>11</v>
      </c>
      <c r="G273" s="20" t="s">
        <v>11</v>
      </c>
      <c r="H273" s="29" t="s">
        <v>11</v>
      </c>
      <c r="I273" s="20" t="s">
        <v>11</v>
      </c>
      <c r="J273" s="29" t="s">
        <v>11</v>
      </c>
      <c r="K273" s="20" t="s">
        <v>11</v>
      </c>
      <c r="L273" s="29" t="s">
        <v>11</v>
      </c>
      <c r="M273" s="20" t="s">
        <v>11</v>
      </c>
      <c r="N273" s="29" t="s">
        <v>11</v>
      </c>
      <c r="O273" s="20" t="s">
        <v>11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</row>
    <row r="274" spans="1:256" s="7" customFormat="1" ht="13.5" customHeight="1">
      <c r="A274" s="20" t="s">
        <v>46</v>
      </c>
      <c r="B274" s="21"/>
      <c r="C274" s="29">
        <f>SUM(E274:O274)</f>
        <v>84107</v>
      </c>
      <c r="D274" s="20"/>
      <c r="E274" s="20">
        <v>11000</v>
      </c>
      <c r="F274" s="29"/>
      <c r="G274" s="20">
        <v>3206</v>
      </c>
      <c r="H274" s="29"/>
      <c r="I274" s="20">
        <v>2807</v>
      </c>
      <c r="J274" s="29"/>
      <c r="K274" s="20">
        <v>7015</v>
      </c>
      <c r="L274" s="29"/>
      <c r="M274" s="20">
        <v>60079</v>
      </c>
      <c r="N274" s="29"/>
      <c r="O274" s="20">
        <v>0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</row>
    <row r="275" spans="1:256" s="7" customFormat="1" ht="13.5" customHeight="1">
      <c r="A275" s="20" t="s">
        <v>207</v>
      </c>
      <c r="B275" s="21" t="s">
        <v>10</v>
      </c>
      <c r="C275" s="20">
        <f>SUM(E275:O275)</f>
        <v>356972</v>
      </c>
      <c r="D275" s="20"/>
      <c r="E275" s="20">
        <v>134056</v>
      </c>
      <c r="F275" s="29"/>
      <c r="G275" s="20">
        <v>58492</v>
      </c>
      <c r="H275" s="29"/>
      <c r="I275" s="20">
        <v>35978</v>
      </c>
      <c r="J275" s="29"/>
      <c r="K275" s="20">
        <v>20756</v>
      </c>
      <c r="L275" s="29"/>
      <c r="M275" s="20">
        <v>105032</v>
      </c>
      <c r="N275" s="29"/>
      <c r="O275" s="20">
        <v>2658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</row>
    <row r="276" spans="1:256" s="7" customFormat="1" ht="13.5" customHeight="1">
      <c r="A276" s="20" t="s">
        <v>47</v>
      </c>
      <c r="B276" s="21"/>
      <c r="C276" s="20">
        <f>SUM(E276:O276)</f>
        <v>32272</v>
      </c>
      <c r="D276" s="20"/>
      <c r="E276" s="20">
        <v>6000</v>
      </c>
      <c r="F276" s="29"/>
      <c r="G276" s="20">
        <v>19562</v>
      </c>
      <c r="H276" s="29"/>
      <c r="I276" s="20">
        <v>4655</v>
      </c>
      <c r="J276" s="29"/>
      <c r="K276" s="20">
        <v>345</v>
      </c>
      <c r="L276" s="29"/>
      <c r="M276" s="20">
        <v>1710</v>
      </c>
      <c r="N276" s="29"/>
      <c r="O276" s="20">
        <v>0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</row>
    <row r="277" spans="1:256" s="7" customFormat="1" ht="13.5" customHeight="1">
      <c r="A277" s="20" t="s">
        <v>203</v>
      </c>
      <c r="B277" s="21"/>
      <c r="C277" s="30">
        <f>SUM(E277:O277)</f>
        <v>1055</v>
      </c>
      <c r="D277" s="20"/>
      <c r="E277" s="30">
        <v>0</v>
      </c>
      <c r="F277" s="29"/>
      <c r="G277" s="30">
        <v>0</v>
      </c>
      <c r="H277" s="29"/>
      <c r="I277" s="30">
        <v>1055</v>
      </c>
      <c r="J277" s="29"/>
      <c r="K277" s="30">
        <v>0</v>
      </c>
      <c r="L277" s="29"/>
      <c r="M277" s="30">
        <v>0</v>
      </c>
      <c r="N277" s="29"/>
      <c r="O277" s="30">
        <v>0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</row>
    <row r="278" spans="1:256" s="7" customFormat="1" ht="13.5" customHeight="1">
      <c r="A278" s="20" t="s">
        <v>297</v>
      </c>
      <c r="B278" s="21" t="s">
        <v>10</v>
      </c>
      <c r="C278" s="25">
        <f>SUM(E278:O278)</f>
        <v>474406</v>
      </c>
      <c r="D278" s="20"/>
      <c r="E278" s="25">
        <f>SUM(E274:E277)</f>
        <v>151056</v>
      </c>
      <c r="F278" s="29"/>
      <c r="G278" s="25">
        <f>SUM(G274:G277)</f>
        <v>81260</v>
      </c>
      <c r="H278" s="29"/>
      <c r="I278" s="25">
        <f>SUM(I274:I277)</f>
        <v>44495</v>
      </c>
      <c r="J278" s="29"/>
      <c r="K278" s="25">
        <f>SUM(K274:K277)</f>
        <v>28116</v>
      </c>
      <c r="L278" s="29"/>
      <c r="M278" s="25">
        <f>SUM(M274:M277)</f>
        <v>166821</v>
      </c>
      <c r="N278" s="29"/>
      <c r="O278" s="25">
        <f>SUM(O274:O277)</f>
        <v>2658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</row>
    <row r="279" spans="1:256" s="7" customFormat="1" ht="13.5" customHeight="1">
      <c r="A279" s="20"/>
      <c r="B279" s="21"/>
      <c r="C279" s="29"/>
      <c r="D279" s="20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</row>
    <row r="280" spans="1:256" s="7" customFormat="1" ht="13.5" customHeight="1">
      <c r="A280" s="20" t="s">
        <v>204</v>
      </c>
      <c r="B280" s="21"/>
      <c r="C280" s="25">
        <f>SUM(E280:O280)</f>
        <v>70022</v>
      </c>
      <c r="D280" s="20"/>
      <c r="E280" s="25">
        <v>800</v>
      </c>
      <c r="F280" s="29"/>
      <c r="G280" s="25">
        <v>0</v>
      </c>
      <c r="H280" s="29"/>
      <c r="I280" s="25">
        <v>272</v>
      </c>
      <c r="J280" s="29"/>
      <c r="K280" s="25">
        <v>1692</v>
      </c>
      <c r="L280" s="29"/>
      <c r="M280" s="25">
        <v>59413</v>
      </c>
      <c r="N280" s="29"/>
      <c r="O280" s="25">
        <v>7845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</row>
    <row r="281" spans="1:256" s="7" customFormat="1" ht="13.5" customHeight="1">
      <c r="A281" s="20"/>
      <c r="B281" s="21"/>
      <c r="C281" s="29"/>
      <c r="D281" s="20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</row>
    <row r="282" spans="1:256" s="7" customFormat="1" ht="13.5" customHeight="1">
      <c r="A282" s="20" t="s">
        <v>81</v>
      </c>
      <c r="B282" s="21"/>
      <c r="C282" s="25">
        <f>SUM(E282:O282)</f>
        <v>219538</v>
      </c>
      <c r="D282" s="20"/>
      <c r="E282" s="25">
        <v>134577</v>
      </c>
      <c r="F282" s="29"/>
      <c r="G282" s="25">
        <v>21737</v>
      </c>
      <c r="H282" s="29"/>
      <c r="I282" s="25">
        <v>54557</v>
      </c>
      <c r="J282" s="29"/>
      <c r="K282" s="25">
        <v>354</v>
      </c>
      <c r="L282" s="29"/>
      <c r="M282" s="25">
        <v>8313</v>
      </c>
      <c r="N282" s="29"/>
      <c r="O282" s="25">
        <v>0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</row>
    <row r="283" spans="1:256" s="7" customFormat="1" ht="13.5" customHeight="1">
      <c r="A283" s="20"/>
      <c r="B283" s="21" t="s">
        <v>10</v>
      </c>
      <c r="C283" s="35"/>
      <c r="D283" s="20"/>
      <c r="E283" s="20"/>
      <c r="F283" s="29"/>
      <c r="G283" s="20"/>
      <c r="H283" s="29"/>
      <c r="I283" s="20"/>
      <c r="J283" s="29"/>
      <c r="K283" s="20"/>
      <c r="L283" s="29"/>
      <c r="M283" s="20"/>
      <c r="N283" s="29"/>
      <c r="O283" s="20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:256" s="7" customFormat="1" ht="13.5" customHeight="1">
      <c r="A284" s="20" t="s">
        <v>221</v>
      </c>
      <c r="B284" s="21"/>
      <c r="C284" s="29"/>
      <c r="D284" s="20"/>
      <c r="E284" s="20"/>
      <c r="F284" s="29"/>
      <c r="G284" s="20"/>
      <c r="H284" s="29"/>
      <c r="I284" s="20"/>
      <c r="J284" s="29"/>
      <c r="K284" s="20"/>
      <c r="L284" s="29"/>
      <c r="M284" s="20"/>
      <c r="N284" s="29"/>
      <c r="O284" s="20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s="7" customFormat="1" ht="13.5" customHeight="1">
      <c r="A285" s="20" t="s">
        <v>291</v>
      </c>
      <c r="B285" s="21"/>
      <c r="C285" s="25">
        <f>SUM(E285:O285)</f>
        <v>63685</v>
      </c>
      <c r="D285" s="20"/>
      <c r="E285" s="25">
        <v>45351</v>
      </c>
      <c r="F285" s="29"/>
      <c r="G285" s="25">
        <v>0</v>
      </c>
      <c r="H285" s="29"/>
      <c r="I285" s="25">
        <v>15419</v>
      </c>
      <c r="J285" s="29"/>
      <c r="K285" s="25">
        <v>13287</v>
      </c>
      <c r="L285" s="29"/>
      <c r="M285" s="25">
        <v>-10372</v>
      </c>
      <c r="N285" s="29"/>
      <c r="O285" s="25">
        <v>0</v>
      </c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:256" s="7" customFormat="1" ht="13.5" customHeight="1">
      <c r="A286" s="20"/>
      <c r="B286" s="21"/>
      <c r="C286" s="29"/>
      <c r="D286" s="20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:256" s="7" customFormat="1" ht="13.5" customHeight="1">
      <c r="A287" s="20" t="s">
        <v>222</v>
      </c>
      <c r="B287" s="21" t="s">
        <v>10</v>
      </c>
      <c r="C287" s="20"/>
      <c r="D287" s="20"/>
      <c r="E287" s="20"/>
      <c r="F287" s="29"/>
      <c r="G287" s="20"/>
      <c r="H287" s="29"/>
      <c r="I287" s="20"/>
      <c r="J287" s="29"/>
      <c r="K287" s="20"/>
      <c r="L287" s="29"/>
      <c r="M287" s="20"/>
      <c r="N287" s="29"/>
      <c r="O287" s="20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s="7" customFormat="1" ht="13.5" customHeight="1">
      <c r="A288" s="20" t="s">
        <v>91</v>
      </c>
      <c r="B288" s="21" t="s">
        <v>10</v>
      </c>
      <c r="C288" s="25">
        <f>SUM(E288:O288)</f>
        <v>72659</v>
      </c>
      <c r="D288" s="20"/>
      <c r="E288" s="25">
        <v>24622</v>
      </c>
      <c r="F288" s="29"/>
      <c r="G288" s="25">
        <v>531</v>
      </c>
      <c r="H288" s="29"/>
      <c r="I288" s="25">
        <v>8412</v>
      </c>
      <c r="J288" s="29"/>
      <c r="K288" s="25">
        <v>4863</v>
      </c>
      <c r="L288" s="29"/>
      <c r="M288" s="25">
        <v>34231</v>
      </c>
      <c r="N288" s="29"/>
      <c r="O288" s="25">
        <v>0</v>
      </c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</row>
    <row r="289" spans="1:256" s="7" customFormat="1" ht="13.5" customHeight="1">
      <c r="A289" s="20" t="s">
        <v>174</v>
      </c>
      <c r="B289" s="21" t="s">
        <v>10</v>
      </c>
      <c r="C289" s="25">
        <f>SUM(E289:O289)</f>
        <v>72659</v>
      </c>
      <c r="D289" s="20"/>
      <c r="E289" s="25">
        <f>SUM(E288)</f>
        <v>24622</v>
      </c>
      <c r="F289" s="29">
        <f aca="true" t="shared" si="14" ref="F289:O289">SUM(F288)</f>
        <v>0</v>
      </c>
      <c r="G289" s="25">
        <f t="shared" si="14"/>
        <v>531</v>
      </c>
      <c r="H289" s="29">
        <f t="shared" si="14"/>
        <v>0</v>
      </c>
      <c r="I289" s="25">
        <f t="shared" si="14"/>
        <v>8412</v>
      </c>
      <c r="J289" s="29">
        <f t="shared" si="14"/>
        <v>0</v>
      </c>
      <c r="K289" s="25">
        <f t="shared" si="14"/>
        <v>4863</v>
      </c>
      <c r="L289" s="29">
        <f t="shared" si="14"/>
        <v>0</v>
      </c>
      <c r="M289" s="25">
        <f t="shared" si="14"/>
        <v>34231</v>
      </c>
      <c r="N289" s="29">
        <f t="shared" si="14"/>
        <v>0</v>
      </c>
      <c r="O289" s="25">
        <f t="shared" si="14"/>
        <v>0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</row>
    <row r="290" spans="1:256" s="7" customFormat="1" ht="13.5" customHeight="1">
      <c r="A290" s="20"/>
      <c r="B290" s="21"/>
      <c r="C290" s="20"/>
      <c r="D290" s="20"/>
      <c r="E290" s="20"/>
      <c r="F290" s="29"/>
      <c r="G290" s="20"/>
      <c r="H290" s="29"/>
      <c r="I290" s="20"/>
      <c r="J290" s="29"/>
      <c r="K290" s="20"/>
      <c r="L290" s="29"/>
      <c r="M290" s="20"/>
      <c r="N290" s="29"/>
      <c r="O290" s="20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</row>
    <row r="291" spans="1:256" s="7" customFormat="1" ht="13.5" customHeight="1">
      <c r="A291" s="20" t="s">
        <v>223</v>
      </c>
      <c r="B291" s="21" t="s">
        <v>10</v>
      </c>
      <c r="C291" s="20" t="s">
        <v>10</v>
      </c>
      <c r="D291" s="20"/>
      <c r="E291" s="20"/>
      <c r="F291" s="29"/>
      <c r="G291" s="20"/>
      <c r="H291" s="29"/>
      <c r="I291" s="20"/>
      <c r="J291" s="29"/>
      <c r="K291" s="20"/>
      <c r="L291" s="29"/>
      <c r="M291" s="20"/>
      <c r="N291" s="29"/>
      <c r="O291" s="20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</row>
    <row r="292" spans="1:256" s="7" customFormat="1" ht="13.5" customHeight="1">
      <c r="A292" s="20" t="s">
        <v>298</v>
      </c>
      <c r="B292" s="21"/>
      <c r="C292" s="29">
        <f>SUM(E292:O292)</f>
        <v>6086</v>
      </c>
      <c r="D292" s="20"/>
      <c r="E292" s="20">
        <v>0</v>
      </c>
      <c r="F292" s="29"/>
      <c r="G292" s="20">
        <v>0</v>
      </c>
      <c r="H292" s="29"/>
      <c r="I292" s="20">
        <v>0</v>
      </c>
      <c r="J292" s="29"/>
      <c r="K292" s="20">
        <v>0</v>
      </c>
      <c r="L292" s="29"/>
      <c r="M292" s="20">
        <v>6086</v>
      </c>
      <c r="N292" s="29"/>
      <c r="O292" s="20">
        <v>0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</row>
    <row r="293" spans="1:256" s="7" customFormat="1" ht="13.5" customHeight="1">
      <c r="A293" s="20" t="s">
        <v>23</v>
      </c>
      <c r="B293" s="21"/>
      <c r="C293" s="29">
        <f>SUM(E293:O293)</f>
        <v>74051</v>
      </c>
      <c r="D293" s="20"/>
      <c r="E293" s="20">
        <v>43466</v>
      </c>
      <c r="F293" s="29"/>
      <c r="G293" s="20">
        <v>0</v>
      </c>
      <c r="H293" s="29"/>
      <c r="I293" s="20">
        <v>29698</v>
      </c>
      <c r="J293" s="29"/>
      <c r="K293" s="20">
        <v>1930</v>
      </c>
      <c r="L293" s="29"/>
      <c r="M293" s="20">
        <v>-1043</v>
      </c>
      <c r="N293" s="29"/>
      <c r="O293" s="20">
        <v>0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</row>
    <row r="294" spans="1:256" s="7" customFormat="1" ht="13.5" customHeight="1">
      <c r="A294" s="20" t="s">
        <v>338</v>
      </c>
      <c r="B294" s="21"/>
      <c r="C294" s="25">
        <f>SUM(E294:O294)</f>
        <v>-1285</v>
      </c>
      <c r="D294" s="20"/>
      <c r="E294" s="25">
        <v>0</v>
      </c>
      <c r="F294" s="29"/>
      <c r="G294" s="25">
        <v>0</v>
      </c>
      <c r="H294" s="29"/>
      <c r="I294" s="25">
        <v>0</v>
      </c>
      <c r="J294" s="29"/>
      <c r="K294" s="25">
        <v>0</v>
      </c>
      <c r="L294" s="29"/>
      <c r="M294" s="25">
        <v>-1285</v>
      </c>
      <c r="N294" s="29"/>
      <c r="O294" s="25">
        <v>0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</row>
    <row r="295" spans="1:256" s="7" customFormat="1" ht="13.5" customHeight="1">
      <c r="A295" s="20" t="s">
        <v>173</v>
      </c>
      <c r="B295" s="21"/>
      <c r="C295" s="25">
        <f>SUM(E295:O295)</f>
        <v>78852</v>
      </c>
      <c r="D295" s="20"/>
      <c r="E295" s="27">
        <f>SUM(E292:E294)</f>
        <v>43466</v>
      </c>
      <c r="F295" s="29"/>
      <c r="G295" s="27">
        <f>SUM(G292:G294)</f>
        <v>0</v>
      </c>
      <c r="H295" s="29"/>
      <c r="I295" s="27">
        <f>SUM(I292:I294)</f>
        <v>29698</v>
      </c>
      <c r="J295" s="29"/>
      <c r="K295" s="27">
        <f>SUM(K292:K294)</f>
        <v>1930</v>
      </c>
      <c r="L295" s="29"/>
      <c r="M295" s="27">
        <f>SUM(M292:M294)</f>
        <v>3758</v>
      </c>
      <c r="N295" s="29"/>
      <c r="O295" s="27">
        <f>SUM(O292:O294)</f>
        <v>0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</row>
    <row r="296" spans="1:256" s="7" customFormat="1" ht="13.5" customHeight="1">
      <c r="A296" s="20"/>
      <c r="B296" s="21"/>
      <c r="C296" s="29"/>
      <c r="D296" s="20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</row>
    <row r="297" spans="1:256" s="7" customFormat="1" ht="13.5" customHeight="1">
      <c r="A297" s="20" t="s">
        <v>224</v>
      </c>
      <c r="B297" s="21" t="s">
        <v>10</v>
      </c>
      <c r="C297" s="20"/>
      <c r="D297" s="20"/>
      <c r="E297" s="20"/>
      <c r="F297" s="29"/>
      <c r="G297" s="20"/>
      <c r="H297" s="29"/>
      <c r="I297" s="20"/>
      <c r="J297" s="29"/>
      <c r="K297" s="20"/>
      <c r="L297" s="29"/>
      <c r="M297" s="20"/>
      <c r="N297" s="29"/>
      <c r="O297" s="20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</row>
    <row r="298" spans="1:256" s="7" customFormat="1" ht="13.5" customHeight="1">
      <c r="A298" s="20" t="s">
        <v>58</v>
      </c>
      <c r="B298" s="21" t="s">
        <v>10</v>
      </c>
      <c r="C298" s="25">
        <f>SUM(E298:O298)</f>
        <v>29999</v>
      </c>
      <c r="D298" s="20"/>
      <c r="E298" s="25">
        <v>0</v>
      </c>
      <c r="F298" s="29"/>
      <c r="G298" s="25">
        <v>0</v>
      </c>
      <c r="H298" s="29"/>
      <c r="I298" s="25">
        <v>0</v>
      </c>
      <c r="J298" s="29"/>
      <c r="K298" s="25">
        <v>16954</v>
      </c>
      <c r="L298" s="29"/>
      <c r="M298" s="25">
        <v>13045</v>
      </c>
      <c r="N298" s="29"/>
      <c r="O298" s="25">
        <v>0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</row>
    <row r="299" spans="1:256" s="7" customFormat="1" ht="13.5" customHeight="1">
      <c r="A299" s="20" t="s">
        <v>172</v>
      </c>
      <c r="B299" s="21"/>
      <c r="C299" s="25">
        <f>SUM(E299:O299)</f>
        <v>29999</v>
      </c>
      <c r="D299" s="20"/>
      <c r="E299" s="25">
        <f aca="true" t="shared" si="15" ref="E299:L299">SUM(E298)</f>
        <v>0</v>
      </c>
      <c r="F299" s="29">
        <f t="shared" si="15"/>
        <v>0</v>
      </c>
      <c r="G299" s="25">
        <f t="shared" si="15"/>
        <v>0</v>
      </c>
      <c r="H299" s="29">
        <f t="shared" si="15"/>
        <v>0</v>
      </c>
      <c r="I299" s="25">
        <f t="shared" si="15"/>
        <v>0</v>
      </c>
      <c r="J299" s="29">
        <f t="shared" si="15"/>
        <v>0</v>
      </c>
      <c r="K299" s="25">
        <f t="shared" si="15"/>
        <v>16954</v>
      </c>
      <c r="L299" s="29">
        <f t="shared" si="15"/>
        <v>0</v>
      </c>
      <c r="M299" s="25">
        <f>SUM(M298)</f>
        <v>13045</v>
      </c>
      <c r="N299" s="29">
        <f>SUM(N298)</f>
        <v>0</v>
      </c>
      <c r="O299" s="25">
        <f>SUM(O298)</f>
        <v>0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</row>
    <row r="300" spans="1:256" s="7" customFormat="1" ht="13.5" customHeight="1">
      <c r="A300" s="20"/>
      <c r="B300" s="21"/>
      <c r="C300" s="29"/>
      <c r="D300" s="20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</row>
    <row r="301" spans="1:256" s="7" customFormat="1" ht="13.5" customHeight="1">
      <c r="A301" s="20" t="s">
        <v>326</v>
      </c>
      <c r="B301" s="21"/>
      <c r="C301" s="30">
        <f>SUM(E301:O301)</f>
        <v>77027</v>
      </c>
      <c r="D301" s="20"/>
      <c r="E301" s="30">
        <v>55831</v>
      </c>
      <c r="F301" s="29"/>
      <c r="G301" s="30">
        <v>105</v>
      </c>
      <c r="H301" s="29"/>
      <c r="I301" s="30">
        <v>18719</v>
      </c>
      <c r="J301" s="29"/>
      <c r="K301" s="30">
        <v>493</v>
      </c>
      <c r="L301" s="29"/>
      <c r="M301" s="30">
        <v>1879</v>
      </c>
      <c r="N301" s="29"/>
      <c r="O301" s="30">
        <v>0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</row>
    <row r="302" spans="1:256" s="7" customFormat="1" ht="13.5" customHeight="1">
      <c r="A302" s="20"/>
      <c r="B302" s="21"/>
      <c r="C302" s="29"/>
      <c r="D302" s="20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</row>
    <row r="303" spans="1:256" s="7" customFormat="1" ht="13.5" customHeight="1">
      <c r="A303" s="20" t="s">
        <v>92</v>
      </c>
      <c r="B303" s="21" t="s">
        <v>10</v>
      </c>
      <c r="C303" s="25">
        <f>SUM(E303:O303)</f>
        <v>5012</v>
      </c>
      <c r="D303" s="20"/>
      <c r="E303" s="26">
        <v>0</v>
      </c>
      <c r="F303" s="29"/>
      <c r="G303" s="26">
        <v>741</v>
      </c>
      <c r="H303" s="29"/>
      <c r="I303" s="26">
        <v>0</v>
      </c>
      <c r="J303" s="29"/>
      <c r="K303" s="26">
        <v>0</v>
      </c>
      <c r="L303" s="29"/>
      <c r="M303" s="26">
        <v>3134</v>
      </c>
      <c r="N303" s="29"/>
      <c r="O303" s="26">
        <v>1137</v>
      </c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</row>
    <row r="304" spans="1:256" s="7" customFormat="1" ht="13.5" customHeight="1">
      <c r="A304" s="20"/>
      <c r="B304" s="21"/>
      <c r="C304" s="20"/>
      <c r="D304" s="20"/>
      <c r="E304" s="20"/>
      <c r="F304" s="29"/>
      <c r="G304" s="20"/>
      <c r="H304" s="29"/>
      <c r="I304" s="20"/>
      <c r="J304" s="29"/>
      <c r="K304" s="20"/>
      <c r="L304" s="29"/>
      <c r="M304" s="20"/>
      <c r="N304" s="29"/>
      <c r="O304" s="20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</row>
    <row r="305" spans="1:256" s="7" customFormat="1" ht="13.5" customHeight="1">
      <c r="A305" s="20" t="s">
        <v>214</v>
      </c>
      <c r="B305" s="21"/>
      <c r="C305" s="30">
        <f>SUM(E305:O305)</f>
        <v>180586</v>
      </c>
      <c r="D305" s="20"/>
      <c r="E305" s="30">
        <v>0</v>
      </c>
      <c r="F305" s="29"/>
      <c r="G305" s="30">
        <v>10000</v>
      </c>
      <c r="H305" s="29"/>
      <c r="I305" s="30">
        <v>4186</v>
      </c>
      <c r="J305" s="29"/>
      <c r="K305" s="30">
        <v>0</v>
      </c>
      <c r="L305" s="29"/>
      <c r="M305" s="30">
        <v>166400</v>
      </c>
      <c r="N305" s="29"/>
      <c r="O305" s="30">
        <v>0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</row>
    <row r="306" spans="1:256" s="7" customFormat="1" ht="13.5" customHeight="1">
      <c r="A306" s="20"/>
      <c r="B306" s="21"/>
      <c r="C306" s="20"/>
      <c r="D306" s="20"/>
      <c r="E306" s="20"/>
      <c r="F306" s="29"/>
      <c r="G306" s="20"/>
      <c r="H306" s="29"/>
      <c r="I306" s="20"/>
      <c r="J306" s="29"/>
      <c r="K306" s="20"/>
      <c r="L306" s="29"/>
      <c r="M306" s="20"/>
      <c r="N306" s="29"/>
      <c r="O306" s="20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</row>
    <row r="307" spans="1:256" s="7" customFormat="1" ht="13.5" customHeight="1">
      <c r="A307" s="20" t="s">
        <v>317</v>
      </c>
      <c r="B307" s="21" t="s">
        <v>10</v>
      </c>
      <c r="C307" s="20" t="s">
        <v>11</v>
      </c>
      <c r="D307" s="20"/>
      <c r="E307" s="20" t="s">
        <v>11</v>
      </c>
      <c r="F307" s="29" t="s">
        <v>11</v>
      </c>
      <c r="G307" s="20" t="s">
        <v>11</v>
      </c>
      <c r="H307" s="29" t="s">
        <v>11</v>
      </c>
      <c r="I307" s="20" t="s">
        <v>11</v>
      </c>
      <c r="J307" s="29" t="s">
        <v>11</v>
      </c>
      <c r="K307" s="20" t="s">
        <v>11</v>
      </c>
      <c r="L307" s="29" t="s">
        <v>11</v>
      </c>
      <c r="M307" s="20" t="s">
        <v>11</v>
      </c>
      <c r="N307" s="29" t="s">
        <v>11</v>
      </c>
      <c r="O307" s="20" t="s">
        <v>11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</row>
    <row r="308" spans="1:256" s="7" customFormat="1" ht="13.5" customHeight="1">
      <c r="A308" s="20" t="s">
        <v>26</v>
      </c>
      <c r="B308" s="21" t="s">
        <v>10</v>
      </c>
      <c r="C308" s="20">
        <f>SUM(E308:O308)</f>
        <v>171815</v>
      </c>
      <c r="D308" s="20"/>
      <c r="E308" s="24">
        <v>39972</v>
      </c>
      <c r="F308" s="29"/>
      <c r="G308" s="24">
        <v>13056</v>
      </c>
      <c r="H308" s="29"/>
      <c r="I308" s="24">
        <v>8364</v>
      </c>
      <c r="J308" s="29"/>
      <c r="K308" s="24">
        <v>14189</v>
      </c>
      <c r="L308" s="29"/>
      <c r="M308" s="24">
        <v>92990</v>
      </c>
      <c r="N308" s="29"/>
      <c r="O308" s="24">
        <v>3244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</row>
    <row r="309" spans="1:256" s="7" customFormat="1" ht="13.5" customHeight="1">
      <c r="A309" s="20" t="s">
        <v>32</v>
      </c>
      <c r="B309" s="21" t="s">
        <v>10</v>
      </c>
      <c r="C309" s="20">
        <f>SUM(E309:O309)</f>
        <v>593158</v>
      </c>
      <c r="D309" s="20"/>
      <c r="E309" s="20">
        <v>388652</v>
      </c>
      <c r="F309" s="29"/>
      <c r="G309" s="20">
        <v>1248</v>
      </c>
      <c r="H309" s="29"/>
      <c r="I309" s="20">
        <v>124874</v>
      </c>
      <c r="J309" s="29"/>
      <c r="K309" s="20">
        <v>19095</v>
      </c>
      <c r="L309" s="29"/>
      <c r="M309" s="20">
        <v>50189</v>
      </c>
      <c r="N309" s="29"/>
      <c r="O309" s="20">
        <v>9100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</row>
    <row r="310" spans="1:256" s="7" customFormat="1" ht="13.5" customHeight="1">
      <c r="A310" s="20" t="s">
        <v>23</v>
      </c>
      <c r="B310" s="21" t="s">
        <v>10</v>
      </c>
      <c r="C310" s="20">
        <f>SUM(E310:O310)</f>
        <v>7392</v>
      </c>
      <c r="D310" s="20"/>
      <c r="E310" s="20">
        <v>0</v>
      </c>
      <c r="F310" s="29"/>
      <c r="G310" s="20">
        <v>0</v>
      </c>
      <c r="H310" s="29"/>
      <c r="I310" s="20">
        <v>0</v>
      </c>
      <c r="J310" s="29"/>
      <c r="K310" s="20">
        <v>0</v>
      </c>
      <c r="L310" s="29"/>
      <c r="M310" s="20">
        <v>7392</v>
      </c>
      <c r="N310" s="29"/>
      <c r="O310" s="20">
        <v>0</v>
      </c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</row>
    <row r="311" spans="1:256" s="7" customFormat="1" ht="13.5" customHeight="1">
      <c r="A311" s="20" t="s">
        <v>39</v>
      </c>
      <c r="B311" s="21"/>
      <c r="C311" s="30">
        <f>SUM(E311:O311)</f>
        <v>78887</v>
      </c>
      <c r="D311" s="20"/>
      <c r="E311" s="30">
        <v>24166</v>
      </c>
      <c r="F311" s="29"/>
      <c r="G311" s="30">
        <v>35625</v>
      </c>
      <c r="H311" s="29"/>
      <c r="I311" s="30">
        <v>5558</v>
      </c>
      <c r="J311" s="29"/>
      <c r="K311" s="30">
        <v>169</v>
      </c>
      <c r="L311" s="29"/>
      <c r="M311" s="30">
        <v>13369</v>
      </c>
      <c r="N311" s="29"/>
      <c r="O311" s="30">
        <v>0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</row>
    <row r="312" spans="1:256" s="7" customFormat="1" ht="13.5" customHeight="1">
      <c r="A312" s="20" t="s">
        <v>318</v>
      </c>
      <c r="B312" s="21" t="s">
        <v>10</v>
      </c>
      <c r="C312" s="25">
        <f>SUM(E312:O312)</f>
        <v>851252</v>
      </c>
      <c r="D312" s="20"/>
      <c r="E312" s="25">
        <f>SUM(E308:E311)</f>
        <v>452790</v>
      </c>
      <c r="F312" s="29"/>
      <c r="G312" s="25">
        <f>SUM(G308:G311)</f>
        <v>49929</v>
      </c>
      <c r="H312" s="29"/>
      <c r="I312" s="25">
        <f>SUM(I308:I311)</f>
        <v>138796</v>
      </c>
      <c r="J312" s="29"/>
      <c r="K312" s="25">
        <f>SUM(K308:K311)</f>
        <v>33453</v>
      </c>
      <c r="L312" s="29"/>
      <c r="M312" s="25">
        <f>SUM(M308:M311)</f>
        <v>163940</v>
      </c>
      <c r="N312" s="29"/>
      <c r="O312" s="25">
        <f>SUM(O308:O311)</f>
        <v>12344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</row>
    <row r="313" spans="1:256" s="7" customFormat="1" ht="13.5" customHeight="1">
      <c r="A313" s="20"/>
      <c r="B313" s="21" t="s">
        <v>10</v>
      </c>
      <c r="C313" s="20"/>
      <c r="D313" s="20"/>
      <c r="E313" s="20"/>
      <c r="F313" s="29"/>
      <c r="G313" s="20"/>
      <c r="H313" s="29"/>
      <c r="I313" s="20"/>
      <c r="J313" s="29"/>
      <c r="K313" s="20"/>
      <c r="L313" s="29"/>
      <c r="M313" s="20"/>
      <c r="N313" s="29"/>
      <c r="O313" s="20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</row>
    <row r="314" spans="1:256" s="7" customFormat="1" ht="13.5" customHeight="1">
      <c r="A314" s="20" t="s">
        <v>341</v>
      </c>
      <c r="B314" s="21" t="s">
        <v>10</v>
      </c>
      <c r="C314" s="25">
        <f>SUM(E314:O314)</f>
        <v>351182</v>
      </c>
      <c r="D314" s="20"/>
      <c r="E314" s="25">
        <v>198565</v>
      </c>
      <c r="F314" s="29"/>
      <c r="G314" s="25">
        <v>645</v>
      </c>
      <c r="H314" s="29"/>
      <c r="I314" s="25">
        <v>85531</v>
      </c>
      <c r="J314" s="29"/>
      <c r="K314" s="25">
        <v>5123</v>
      </c>
      <c r="L314" s="29"/>
      <c r="M314" s="25">
        <v>58159</v>
      </c>
      <c r="N314" s="29"/>
      <c r="O314" s="25">
        <v>3159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</row>
    <row r="315" spans="1:256" s="7" customFormat="1" ht="13.5" customHeight="1">
      <c r="A315" s="20"/>
      <c r="B315" s="21"/>
      <c r="C315" s="29"/>
      <c r="D315" s="20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</row>
    <row r="316" spans="1:256" s="7" customFormat="1" ht="13.5" customHeight="1">
      <c r="A316" s="20" t="s">
        <v>93</v>
      </c>
      <c r="B316" s="21" t="s">
        <v>10</v>
      </c>
      <c r="C316" s="25">
        <f>SUM(E316:O316)</f>
        <v>628963</v>
      </c>
      <c r="D316" s="20"/>
      <c r="E316" s="25">
        <v>375641</v>
      </c>
      <c r="F316" s="29"/>
      <c r="G316" s="25">
        <v>100962</v>
      </c>
      <c r="H316" s="29"/>
      <c r="I316" s="25">
        <v>110101</v>
      </c>
      <c r="J316" s="29"/>
      <c r="K316" s="25">
        <v>11635</v>
      </c>
      <c r="L316" s="29"/>
      <c r="M316" s="25">
        <v>15656</v>
      </c>
      <c r="N316" s="29"/>
      <c r="O316" s="25">
        <v>14968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</row>
    <row r="317" spans="1:256" s="7" customFormat="1" ht="13.5" customHeight="1">
      <c r="A317" s="20"/>
      <c r="B317" s="21"/>
      <c r="C317" s="29"/>
      <c r="D317" s="20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</row>
    <row r="318" spans="1:256" s="7" customFormat="1" ht="13.5" customHeight="1">
      <c r="A318" s="20" t="s">
        <v>225</v>
      </c>
      <c r="B318" s="21" t="s">
        <v>10</v>
      </c>
      <c r="C318" s="20"/>
      <c r="D318" s="20"/>
      <c r="E318" s="20"/>
      <c r="F318" s="29"/>
      <c r="G318" s="20"/>
      <c r="H318" s="29"/>
      <c r="I318" s="20"/>
      <c r="J318" s="29"/>
      <c r="K318" s="20"/>
      <c r="L318" s="29"/>
      <c r="M318" s="20"/>
      <c r="N318" s="29"/>
      <c r="O318" s="20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</row>
    <row r="319" spans="1:256" s="7" customFormat="1" ht="13.5" customHeight="1">
      <c r="A319" s="20" t="s">
        <v>327</v>
      </c>
      <c r="B319" s="21"/>
      <c r="C319" s="20">
        <f>SUM(E319:O319)</f>
        <v>151</v>
      </c>
      <c r="D319" s="20"/>
      <c r="E319" s="20">
        <v>0</v>
      </c>
      <c r="F319" s="29"/>
      <c r="G319" s="20">
        <v>0</v>
      </c>
      <c r="H319" s="29"/>
      <c r="I319" s="20">
        <v>0</v>
      </c>
      <c r="J319" s="29"/>
      <c r="K319" s="20">
        <v>0</v>
      </c>
      <c r="L319" s="29"/>
      <c r="M319" s="20">
        <v>151</v>
      </c>
      <c r="N319" s="29"/>
      <c r="O319" s="20">
        <v>0</v>
      </c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</row>
    <row r="320" spans="1:256" s="7" customFormat="1" ht="13.5" customHeight="1">
      <c r="A320" s="20" t="s">
        <v>255</v>
      </c>
      <c r="B320" s="21" t="s">
        <v>10</v>
      </c>
      <c r="C320" s="25">
        <f>SUM(E320:O320)</f>
        <v>12625</v>
      </c>
      <c r="D320" s="20"/>
      <c r="E320" s="25">
        <v>0</v>
      </c>
      <c r="F320" s="29"/>
      <c r="G320" s="25">
        <v>0</v>
      </c>
      <c r="H320" s="29"/>
      <c r="I320" s="25">
        <v>0</v>
      </c>
      <c r="J320" s="29"/>
      <c r="K320" s="25">
        <v>0</v>
      </c>
      <c r="L320" s="29"/>
      <c r="M320" s="25">
        <v>12625</v>
      </c>
      <c r="N320" s="29"/>
      <c r="O320" s="25">
        <v>0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</row>
    <row r="321" spans="1:256" s="7" customFormat="1" ht="13.5" customHeight="1">
      <c r="A321" s="20" t="s">
        <v>328</v>
      </c>
      <c r="B321" s="21"/>
      <c r="C321" s="27">
        <f>SUM(E321:O321)</f>
        <v>12776</v>
      </c>
      <c r="D321" s="20"/>
      <c r="E321" s="27">
        <f>SUM(E319:E320)</f>
        <v>0</v>
      </c>
      <c r="F321" s="29"/>
      <c r="G321" s="27">
        <f>SUM(G319:G320)</f>
        <v>0</v>
      </c>
      <c r="H321" s="29"/>
      <c r="I321" s="27">
        <f>SUM(I319:I320)</f>
        <v>0</v>
      </c>
      <c r="J321" s="29"/>
      <c r="K321" s="27">
        <f>SUM(K319:K320)</f>
        <v>0</v>
      </c>
      <c r="L321" s="29"/>
      <c r="M321" s="27">
        <f>SUM(M319:M320)</f>
        <v>12776</v>
      </c>
      <c r="N321" s="29"/>
      <c r="O321" s="27">
        <f>SUM(O319:O320)</f>
        <v>0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</row>
    <row r="322" spans="1:256" s="7" customFormat="1" ht="13.5" customHeight="1">
      <c r="A322" s="20"/>
      <c r="B322" s="21" t="s">
        <v>10</v>
      </c>
      <c r="C322" s="20"/>
      <c r="D322" s="20"/>
      <c r="E322" s="20"/>
      <c r="F322" s="29"/>
      <c r="G322" s="20"/>
      <c r="H322" s="29"/>
      <c r="I322" s="20"/>
      <c r="J322" s="29"/>
      <c r="K322" s="20"/>
      <c r="L322" s="29"/>
      <c r="M322" s="20"/>
      <c r="N322" s="29"/>
      <c r="O322" s="20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</row>
    <row r="323" spans="1:256" s="7" customFormat="1" ht="13.5" customHeight="1">
      <c r="A323" s="20" t="s">
        <v>320</v>
      </c>
      <c r="B323" s="21" t="s">
        <v>10</v>
      </c>
      <c r="C323" s="20"/>
      <c r="D323" s="20"/>
      <c r="E323" s="20"/>
      <c r="F323" s="29"/>
      <c r="G323" s="20"/>
      <c r="H323" s="29"/>
      <c r="I323" s="20"/>
      <c r="J323" s="29"/>
      <c r="K323" s="20"/>
      <c r="L323" s="29"/>
      <c r="M323" s="20"/>
      <c r="N323" s="29"/>
      <c r="O323" s="20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</row>
    <row r="324" spans="1:256" s="7" customFormat="1" ht="13.5" customHeight="1">
      <c r="A324" s="20" t="s">
        <v>90</v>
      </c>
      <c r="B324" s="21" t="s">
        <v>10</v>
      </c>
      <c r="C324" s="20">
        <f>SUM(E324:O324)</f>
        <v>4592</v>
      </c>
      <c r="D324" s="20"/>
      <c r="E324" s="20">
        <v>4127</v>
      </c>
      <c r="F324" s="29"/>
      <c r="G324" s="20">
        <v>0</v>
      </c>
      <c r="H324" s="29"/>
      <c r="I324" s="20">
        <v>1649</v>
      </c>
      <c r="J324" s="29"/>
      <c r="K324" s="20">
        <v>5855</v>
      </c>
      <c r="L324" s="29"/>
      <c r="M324" s="20">
        <v>-7039</v>
      </c>
      <c r="N324" s="29"/>
      <c r="O324" s="20">
        <v>0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</row>
    <row r="325" spans="1:256" s="7" customFormat="1" ht="13.5" customHeight="1">
      <c r="A325" s="28" t="s">
        <v>35</v>
      </c>
      <c r="B325" s="21" t="s">
        <v>10</v>
      </c>
      <c r="C325" s="29">
        <f>SUM(E325:O325)</f>
        <v>14218</v>
      </c>
      <c r="D325" s="20"/>
      <c r="E325" s="29">
        <v>0</v>
      </c>
      <c r="F325" s="29"/>
      <c r="G325" s="29">
        <v>1800</v>
      </c>
      <c r="H325" s="29"/>
      <c r="I325" s="29">
        <v>0</v>
      </c>
      <c r="J325" s="29"/>
      <c r="K325" s="29">
        <v>769</v>
      </c>
      <c r="L325" s="29"/>
      <c r="M325" s="29">
        <v>11649</v>
      </c>
      <c r="N325" s="29"/>
      <c r="O325" s="29">
        <v>0</v>
      </c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</row>
    <row r="326" spans="1:256" s="7" customFormat="1" ht="13.5" customHeight="1">
      <c r="A326" s="28" t="s">
        <v>79</v>
      </c>
      <c r="B326" s="21"/>
      <c r="C326" s="30">
        <f>SUM(E326:O326)</f>
        <v>18224</v>
      </c>
      <c r="D326" s="20"/>
      <c r="E326" s="25">
        <v>0</v>
      </c>
      <c r="F326" s="29"/>
      <c r="G326" s="25">
        <v>0</v>
      </c>
      <c r="H326" s="29"/>
      <c r="I326" s="25">
        <v>0</v>
      </c>
      <c r="J326" s="29"/>
      <c r="K326" s="25">
        <v>0</v>
      </c>
      <c r="L326" s="29"/>
      <c r="M326" s="25">
        <v>18224</v>
      </c>
      <c r="N326" s="29"/>
      <c r="O326" s="25">
        <v>0</v>
      </c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</row>
    <row r="327" spans="1:256" s="7" customFormat="1" ht="13.5" customHeight="1">
      <c r="A327" s="20" t="s">
        <v>325</v>
      </c>
      <c r="B327" s="21" t="s">
        <v>10</v>
      </c>
      <c r="C327" s="25">
        <f>SUM(E327:O327)</f>
        <v>37034</v>
      </c>
      <c r="D327" s="20"/>
      <c r="E327" s="25">
        <f>SUM(E324:E326)</f>
        <v>4127</v>
      </c>
      <c r="F327" s="29"/>
      <c r="G327" s="25">
        <f>SUM(G324:G326)</f>
        <v>1800</v>
      </c>
      <c r="H327" s="29"/>
      <c r="I327" s="25">
        <f>SUM(I324:I326)</f>
        <v>1649</v>
      </c>
      <c r="J327" s="29"/>
      <c r="K327" s="25">
        <f>SUM(K324:K326)</f>
        <v>6624</v>
      </c>
      <c r="L327" s="29"/>
      <c r="M327" s="25">
        <f>SUM(M324:M326)</f>
        <v>22834</v>
      </c>
      <c r="N327" s="29"/>
      <c r="O327" s="25">
        <f>SUM(O324:O326)</f>
        <v>0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</row>
    <row r="328" spans="1:256" s="7" customFormat="1" ht="13.5" customHeight="1">
      <c r="A328" s="20"/>
      <c r="B328" s="21" t="s">
        <v>10</v>
      </c>
      <c r="C328" s="20"/>
      <c r="D328" s="20"/>
      <c r="E328" s="20"/>
      <c r="F328" s="29"/>
      <c r="G328" s="20"/>
      <c r="H328" s="29"/>
      <c r="I328" s="20"/>
      <c r="J328" s="29"/>
      <c r="K328" s="20"/>
      <c r="L328" s="29"/>
      <c r="M328" s="20"/>
      <c r="N328" s="29"/>
      <c r="O328" s="20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</row>
    <row r="329" spans="1:256" s="7" customFormat="1" ht="13.5" customHeight="1">
      <c r="A329" s="28" t="s">
        <v>198</v>
      </c>
      <c r="B329" s="21"/>
      <c r="C329" s="25">
        <f>SUM(E329:O329)</f>
        <v>307814</v>
      </c>
      <c r="D329" s="20"/>
      <c r="E329" s="26">
        <v>203811</v>
      </c>
      <c r="F329" s="29"/>
      <c r="G329" s="26">
        <v>15106</v>
      </c>
      <c r="H329" s="29"/>
      <c r="I329" s="26">
        <v>64633</v>
      </c>
      <c r="J329" s="29"/>
      <c r="K329" s="26">
        <v>2192</v>
      </c>
      <c r="L329" s="29"/>
      <c r="M329" s="26">
        <v>22072</v>
      </c>
      <c r="N329" s="29"/>
      <c r="O329" s="26">
        <v>0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</row>
    <row r="330" spans="1:256" s="7" customFormat="1" ht="13.5" customHeight="1">
      <c r="A330" s="29"/>
      <c r="B330" s="34" t="s">
        <v>10</v>
      </c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</row>
    <row r="331" spans="1:256" s="7" customFormat="1" ht="13.5" customHeight="1">
      <c r="A331" s="20" t="s">
        <v>322</v>
      </c>
      <c r="B331" s="21"/>
      <c r="C331" s="30">
        <f>SUM(E331:O331)</f>
        <v>877</v>
      </c>
      <c r="D331" s="20"/>
      <c r="E331" s="30">
        <v>0</v>
      </c>
      <c r="F331" s="29"/>
      <c r="G331" s="30">
        <v>0</v>
      </c>
      <c r="H331" s="29"/>
      <c r="I331" s="30">
        <v>0</v>
      </c>
      <c r="J331" s="29"/>
      <c r="K331" s="30">
        <v>0</v>
      </c>
      <c r="L331" s="29"/>
      <c r="M331" s="30">
        <v>877</v>
      </c>
      <c r="N331" s="29"/>
      <c r="O331" s="30">
        <v>0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</row>
    <row r="332" spans="1:256" s="7" customFormat="1" ht="13.5" customHeight="1">
      <c r="A332" s="20"/>
      <c r="B332" s="21"/>
      <c r="C332" s="29"/>
      <c r="D332" s="20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</row>
    <row r="333" spans="1:256" s="7" customFormat="1" ht="13.5" customHeight="1">
      <c r="A333" s="20" t="s">
        <v>267</v>
      </c>
      <c r="B333" s="21"/>
      <c r="C333" s="36">
        <f>SUM(E333:O333)</f>
        <v>-58</v>
      </c>
      <c r="D333" s="20"/>
      <c r="E333" s="36">
        <v>0</v>
      </c>
      <c r="F333" s="29"/>
      <c r="G333" s="36">
        <v>0</v>
      </c>
      <c r="H333" s="29"/>
      <c r="I333" s="36">
        <v>0</v>
      </c>
      <c r="J333" s="29"/>
      <c r="K333" s="36">
        <v>0</v>
      </c>
      <c r="L333" s="29"/>
      <c r="M333" s="36">
        <v>-58</v>
      </c>
      <c r="N333" s="29"/>
      <c r="O333" s="36">
        <v>0</v>
      </c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</row>
    <row r="334" spans="1:256" s="7" customFormat="1" ht="13.5" customHeight="1">
      <c r="A334" s="20"/>
      <c r="B334" s="21" t="s">
        <v>10</v>
      </c>
      <c r="C334" s="28"/>
      <c r="D334" s="28"/>
      <c r="E334" s="28"/>
      <c r="F334" s="48"/>
      <c r="G334" s="28"/>
      <c r="H334" s="48"/>
      <c r="I334" s="28"/>
      <c r="J334" s="48"/>
      <c r="K334" s="28"/>
      <c r="L334" s="48"/>
      <c r="M334" s="28"/>
      <c r="N334" s="48"/>
      <c r="O334" s="28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</row>
    <row r="335" spans="1:256" s="7" customFormat="1" ht="13.5" customHeight="1">
      <c r="A335" s="20" t="s">
        <v>226</v>
      </c>
      <c r="B335" s="21" t="s">
        <v>10</v>
      </c>
      <c r="C335" s="20"/>
      <c r="D335" s="20"/>
      <c r="E335" s="20"/>
      <c r="F335" s="29"/>
      <c r="G335" s="20"/>
      <c r="H335" s="29"/>
      <c r="I335" s="20"/>
      <c r="J335" s="29"/>
      <c r="K335" s="20"/>
      <c r="L335" s="29"/>
      <c r="M335" s="20"/>
      <c r="N335" s="29"/>
      <c r="O335" s="20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</row>
    <row r="336" spans="1:256" s="7" customFormat="1" ht="13.5" customHeight="1">
      <c r="A336" s="20" t="s">
        <v>99</v>
      </c>
      <c r="B336" s="21"/>
      <c r="C336" s="20">
        <f aca="true" t="shared" si="16" ref="C336:C341">SUM(E336:O336)</f>
        <v>12104</v>
      </c>
      <c r="D336" s="20"/>
      <c r="E336" s="20">
        <v>0</v>
      </c>
      <c r="F336" s="29"/>
      <c r="G336" s="20">
        <v>0</v>
      </c>
      <c r="H336" s="29"/>
      <c r="I336" s="20">
        <v>0</v>
      </c>
      <c r="J336" s="29"/>
      <c r="K336" s="20">
        <v>0</v>
      </c>
      <c r="L336" s="29"/>
      <c r="M336" s="20">
        <v>11254</v>
      </c>
      <c r="N336" s="29"/>
      <c r="O336" s="20">
        <v>850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</row>
    <row r="337" spans="1:256" s="7" customFormat="1" ht="13.5" customHeight="1">
      <c r="A337" s="20" t="s">
        <v>69</v>
      </c>
      <c r="B337" s="21"/>
      <c r="C337" s="20">
        <f t="shared" si="16"/>
        <v>12525</v>
      </c>
      <c r="D337" s="20"/>
      <c r="E337" s="20">
        <v>0</v>
      </c>
      <c r="F337" s="29"/>
      <c r="G337" s="20">
        <v>0</v>
      </c>
      <c r="H337" s="29"/>
      <c r="I337" s="20">
        <v>0</v>
      </c>
      <c r="J337" s="29"/>
      <c r="K337" s="20">
        <v>0</v>
      </c>
      <c r="L337" s="29"/>
      <c r="M337" s="20">
        <v>12525</v>
      </c>
      <c r="N337" s="29"/>
      <c r="O337" s="20">
        <v>0</v>
      </c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</row>
    <row r="338" spans="1:256" s="7" customFormat="1" ht="13.5" customHeight="1">
      <c r="A338" s="20" t="s">
        <v>268</v>
      </c>
      <c r="B338" s="21"/>
      <c r="C338" s="20">
        <f t="shared" si="16"/>
        <v>1706379</v>
      </c>
      <c r="D338" s="20"/>
      <c r="E338" s="20">
        <v>928668</v>
      </c>
      <c r="F338" s="29"/>
      <c r="G338" s="20">
        <v>54559</v>
      </c>
      <c r="H338" s="29"/>
      <c r="I338" s="20">
        <v>339500</v>
      </c>
      <c r="J338" s="29"/>
      <c r="K338" s="20">
        <v>4335</v>
      </c>
      <c r="L338" s="29"/>
      <c r="M338" s="20">
        <v>379317</v>
      </c>
      <c r="N338" s="29"/>
      <c r="O338" s="20">
        <v>0</v>
      </c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</row>
    <row r="339" spans="1:256" s="7" customFormat="1" ht="13.5" customHeight="1">
      <c r="A339" s="20" t="s">
        <v>72</v>
      </c>
      <c r="B339" s="21"/>
      <c r="C339" s="20">
        <f t="shared" si="16"/>
        <v>7001</v>
      </c>
      <c r="D339" s="20"/>
      <c r="E339" s="20">
        <v>5226</v>
      </c>
      <c r="F339" s="29"/>
      <c r="G339" s="20">
        <v>0</v>
      </c>
      <c r="H339" s="29"/>
      <c r="I339" s="20">
        <v>1775</v>
      </c>
      <c r="J339" s="29"/>
      <c r="K339" s="20">
        <v>0</v>
      </c>
      <c r="L339" s="29"/>
      <c r="M339" s="20">
        <v>0</v>
      </c>
      <c r="N339" s="29"/>
      <c r="O339" s="20">
        <v>0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</row>
    <row r="340" spans="1:256" s="7" customFormat="1" ht="13.5" customHeight="1">
      <c r="A340" s="20" t="s">
        <v>94</v>
      </c>
      <c r="B340" s="21"/>
      <c r="C340" s="20">
        <f t="shared" si="16"/>
        <v>21800</v>
      </c>
      <c r="D340" s="20"/>
      <c r="E340" s="20">
        <v>0</v>
      </c>
      <c r="F340" s="29"/>
      <c r="G340" s="20">
        <v>0</v>
      </c>
      <c r="H340" s="29"/>
      <c r="I340" s="20">
        <v>0</v>
      </c>
      <c r="J340" s="29"/>
      <c r="K340" s="20">
        <v>0</v>
      </c>
      <c r="L340" s="29"/>
      <c r="M340" s="20">
        <v>21800</v>
      </c>
      <c r="N340" s="29"/>
      <c r="O340" s="20">
        <v>0</v>
      </c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</row>
    <row r="341" spans="1:256" s="7" customFormat="1" ht="13.5" customHeight="1">
      <c r="A341" s="20" t="s">
        <v>169</v>
      </c>
      <c r="B341" s="21" t="s">
        <v>10</v>
      </c>
      <c r="C341" s="27">
        <f t="shared" si="16"/>
        <v>1759809</v>
      </c>
      <c r="D341" s="20"/>
      <c r="E341" s="27">
        <f>SUM(E336:E340)</f>
        <v>933894</v>
      </c>
      <c r="F341" s="29"/>
      <c r="G341" s="27">
        <f>SUM(G336:G340)</f>
        <v>54559</v>
      </c>
      <c r="H341" s="29"/>
      <c r="I341" s="27">
        <f>SUM(I336:I340)</f>
        <v>341275</v>
      </c>
      <c r="J341" s="29"/>
      <c r="K341" s="27">
        <f>SUM(K336:K340)</f>
        <v>4335</v>
      </c>
      <c r="L341" s="29"/>
      <c r="M341" s="27">
        <f>SUM(M336:M340)</f>
        <v>424896</v>
      </c>
      <c r="N341" s="29"/>
      <c r="O341" s="27">
        <f>SUM(O336:O340)</f>
        <v>850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</row>
    <row r="342" spans="1:256" s="7" customFormat="1" ht="13.5" customHeight="1">
      <c r="A342" s="20"/>
      <c r="B342" s="21" t="s">
        <v>10</v>
      </c>
      <c r="C342" s="20"/>
      <c r="D342" s="20"/>
      <c r="E342" s="20"/>
      <c r="F342" s="29"/>
      <c r="G342" s="20"/>
      <c r="H342" s="29"/>
      <c r="I342" s="20"/>
      <c r="J342" s="29"/>
      <c r="K342" s="20"/>
      <c r="L342" s="29"/>
      <c r="M342" s="20"/>
      <c r="N342" s="29"/>
      <c r="O342" s="20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</row>
    <row r="343" spans="1:256" s="7" customFormat="1" ht="13.5" customHeight="1">
      <c r="A343" s="20" t="s">
        <v>329</v>
      </c>
      <c r="B343" s="21" t="s">
        <v>10</v>
      </c>
      <c r="C343" s="25">
        <f>SUM(E343:O343)</f>
        <v>2699</v>
      </c>
      <c r="D343" s="20"/>
      <c r="E343" s="26">
        <v>0</v>
      </c>
      <c r="F343" s="29"/>
      <c r="G343" s="26">
        <v>0</v>
      </c>
      <c r="H343" s="29"/>
      <c r="I343" s="26">
        <v>0</v>
      </c>
      <c r="J343" s="29"/>
      <c r="K343" s="26">
        <v>0</v>
      </c>
      <c r="L343" s="29"/>
      <c r="M343" s="26">
        <v>2699</v>
      </c>
      <c r="N343" s="29"/>
      <c r="O343" s="26">
        <v>0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</row>
    <row r="344" spans="1:256" s="7" customFormat="1" ht="13.5" customHeight="1">
      <c r="A344" s="20"/>
      <c r="B344" s="21" t="s">
        <v>10</v>
      </c>
      <c r="C344" s="20"/>
      <c r="D344" s="20"/>
      <c r="E344" s="20"/>
      <c r="F344" s="29"/>
      <c r="G344" s="20"/>
      <c r="H344" s="29"/>
      <c r="I344" s="20"/>
      <c r="J344" s="29"/>
      <c r="K344" s="20"/>
      <c r="L344" s="29"/>
      <c r="M344" s="20"/>
      <c r="N344" s="29"/>
      <c r="O344" s="20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</row>
    <row r="345" spans="1:256" s="7" customFormat="1" ht="13.5" customHeight="1">
      <c r="A345" s="20" t="s">
        <v>178</v>
      </c>
      <c r="B345" s="21" t="s">
        <v>10</v>
      </c>
      <c r="C345" s="25">
        <f>SUM(E345:O345)</f>
        <v>5224134</v>
      </c>
      <c r="D345" s="25"/>
      <c r="E345" s="25">
        <f>E343+E341+E333+E331+E329+E327+E321+E316+E314+E312+E305+E303+E301+E299+E295+E289+E285+E282+E280+E278</f>
        <v>2624531</v>
      </c>
      <c r="F345" s="29">
        <f aca="true" t="shared" si="17" ref="F345:O345">F343+F341+F333+F331+F329+F327+F321+F316+F314+F312+F305+F303+F301+F299+F295+F289+F285+F282+F280+F278</f>
        <v>0</v>
      </c>
      <c r="G345" s="25">
        <f t="shared" si="17"/>
        <v>337375</v>
      </c>
      <c r="H345" s="29">
        <f t="shared" si="17"/>
        <v>0</v>
      </c>
      <c r="I345" s="25">
        <f t="shared" si="17"/>
        <v>917743</v>
      </c>
      <c r="J345" s="29">
        <f t="shared" si="17"/>
        <v>0</v>
      </c>
      <c r="K345" s="25">
        <f t="shared" si="17"/>
        <v>131051</v>
      </c>
      <c r="L345" s="29">
        <f t="shared" si="17"/>
        <v>0</v>
      </c>
      <c r="M345" s="25">
        <f t="shared" si="17"/>
        <v>1170473</v>
      </c>
      <c r="N345" s="29">
        <f t="shared" si="17"/>
        <v>0</v>
      </c>
      <c r="O345" s="25">
        <f t="shared" si="17"/>
        <v>42961</v>
      </c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</row>
    <row r="346" spans="1:256" s="7" customFormat="1" ht="13.5" customHeight="1">
      <c r="A346" s="20"/>
      <c r="B346" s="21" t="s">
        <v>10</v>
      </c>
      <c r="C346" s="20"/>
      <c r="D346" s="20"/>
      <c r="E346" s="20"/>
      <c r="F346" s="29"/>
      <c r="G346" s="20"/>
      <c r="H346" s="29"/>
      <c r="I346" s="20"/>
      <c r="J346" s="29"/>
      <c r="K346" s="20"/>
      <c r="L346" s="29"/>
      <c r="M346" s="20"/>
      <c r="N346" s="29"/>
      <c r="O346" s="20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256" s="7" customFormat="1" ht="13.5" customHeight="1">
      <c r="A347" s="20" t="s">
        <v>216</v>
      </c>
      <c r="B347" s="21" t="s">
        <v>10</v>
      </c>
      <c r="C347" s="20" t="s">
        <v>10</v>
      </c>
      <c r="D347" s="20"/>
      <c r="E347" s="20" t="s">
        <v>10</v>
      </c>
      <c r="F347" s="29" t="s">
        <v>10</v>
      </c>
      <c r="G347" s="20" t="s">
        <v>10</v>
      </c>
      <c r="H347" s="29" t="s">
        <v>10</v>
      </c>
      <c r="I347" s="20" t="s">
        <v>10</v>
      </c>
      <c r="J347" s="29" t="s">
        <v>10</v>
      </c>
      <c r="K347" s="20" t="s">
        <v>10</v>
      </c>
      <c r="L347" s="29" t="s">
        <v>10</v>
      </c>
      <c r="M347" s="20" t="s">
        <v>10</v>
      </c>
      <c r="N347" s="29" t="s">
        <v>10</v>
      </c>
      <c r="O347" s="20" t="s">
        <v>10</v>
      </c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</row>
    <row r="348" spans="1:256" s="8" customFormat="1" ht="13.5" customHeight="1">
      <c r="A348" s="20" t="s">
        <v>228</v>
      </c>
      <c r="B348" s="21" t="s">
        <v>10</v>
      </c>
      <c r="C348" s="20" t="s">
        <v>10</v>
      </c>
      <c r="D348" s="20"/>
      <c r="E348" s="20" t="s">
        <v>10</v>
      </c>
      <c r="F348" s="29" t="s">
        <v>10</v>
      </c>
      <c r="G348" s="20" t="s">
        <v>10</v>
      </c>
      <c r="H348" s="29" t="s">
        <v>10</v>
      </c>
      <c r="I348" s="20" t="s">
        <v>10</v>
      </c>
      <c r="J348" s="29" t="s">
        <v>10</v>
      </c>
      <c r="K348" s="20" t="s">
        <v>10</v>
      </c>
      <c r="L348" s="29" t="s">
        <v>10</v>
      </c>
      <c r="M348" s="20" t="s">
        <v>10</v>
      </c>
      <c r="N348" s="29" t="s">
        <v>10</v>
      </c>
      <c r="O348" s="20" t="s">
        <v>10</v>
      </c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s="7" customFormat="1" ht="13.5" customHeight="1">
      <c r="A349" s="20" t="s">
        <v>95</v>
      </c>
      <c r="B349" s="21" t="s">
        <v>10</v>
      </c>
      <c r="C349" s="20">
        <f>SUM(E349:O349)</f>
        <v>9893887</v>
      </c>
      <c r="D349" s="20"/>
      <c r="E349" s="20">
        <v>3630505</v>
      </c>
      <c r="F349" s="29"/>
      <c r="G349" s="20">
        <v>496721</v>
      </c>
      <c r="H349" s="29"/>
      <c r="I349" s="20">
        <v>1587033</v>
      </c>
      <c r="J349" s="29"/>
      <c r="K349" s="20">
        <v>23379</v>
      </c>
      <c r="L349" s="29"/>
      <c r="M349" s="20">
        <v>3587067</v>
      </c>
      <c r="N349" s="29"/>
      <c r="O349" s="20">
        <v>569182</v>
      </c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s="7" customFormat="1" ht="13.5" customHeight="1">
      <c r="A350" s="20" t="s">
        <v>96</v>
      </c>
      <c r="B350" s="21" t="s">
        <v>10</v>
      </c>
      <c r="C350" s="25">
        <f>SUM(E350:O350)</f>
        <v>955362</v>
      </c>
      <c r="D350" s="20"/>
      <c r="E350" s="25">
        <v>159254</v>
      </c>
      <c r="F350" s="29"/>
      <c r="G350" s="25">
        <v>2229</v>
      </c>
      <c r="H350" s="29"/>
      <c r="I350" s="25">
        <v>52834</v>
      </c>
      <c r="J350" s="29"/>
      <c r="K350" s="25">
        <v>2488</v>
      </c>
      <c r="L350" s="29"/>
      <c r="M350" s="25">
        <v>10088</v>
      </c>
      <c r="N350" s="29"/>
      <c r="O350" s="25">
        <v>728469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s="7" customFormat="1" ht="13.5" customHeight="1">
      <c r="A351" s="20" t="s">
        <v>256</v>
      </c>
      <c r="B351" s="21" t="s">
        <v>10</v>
      </c>
      <c r="C351" s="25">
        <f>SUM(C349:C350)</f>
        <v>10849249</v>
      </c>
      <c r="D351" s="20"/>
      <c r="E351" s="25">
        <f>SUM(E349:E350)</f>
        <v>3789759</v>
      </c>
      <c r="F351" s="29"/>
      <c r="G351" s="25">
        <f>SUM(G349:G350)</f>
        <v>498950</v>
      </c>
      <c r="H351" s="29"/>
      <c r="I351" s="25">
        <f>SUM(I349:I350)</f>
        <v>1639867</v>
      </c>
      <c r="J351" s="29"/>
      <c r="K351" s="25">
        <f>SUM(K349:K350)</f>
        <v>25867</v>
      </c>
      <c r="L351" s="29"/>
      <c r="M351" s="25">
        <f>SUM(M349:M350)</f>
        <v>3597155</v>
      </c>
      <c r="N351" s="29"/>
      <c r="O351" s="25">
        <f>SUM(O349:O350)</f>
        <v>1297651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s="7" customFormat="1" ht="13.5" customHeight="1">
      <c r="A352" s="20"/>
      <c r="B352" s="21" t="s">
        <v>10</v>
      </c>
      <c r="C352" s="20"/>
      <c r="D352" s="20"/>
      <c r="E352" s="20"/>
      <c r="F352" s="29"/>
      <c r="G352" s="20"/>
      <c r="H352" s="29"/>
      <c r="I352" s="20"/>
      <c r="J352" s="29"/>
      <c r="K352" s="20"/>
      <c r="L352" s="29"/>
      <c r="M352" s="20"/>
      <c r="N352" s="29"/>
      <c r="O352" s="20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256" s="7" customFormat="1" ht="13.5" customHeight="1">
      <c r="A353" s="20" t="s">
        <v>250</v>
      </c>
      <c r="B353" s="21" t="s">
        <v>10</v>
      </c>
      <c r="C353" s="25">
        <f>SUM(E353:O353)</f>
        <v>-267247</v>
      </c>
      <c r="D353" s="20"/>
      <c r="E353" s="25">
        <v>-93536</v>
      </c>
      <c r="F353" s="29"/>
      <c r="G353" s="25">
        <v>-21380</v>
      </c>
      <c r="H353" s="29"/>
      <c r="I353" s="25">
        <v>-13362</v>
      </c>
      <c r="J353" s="29"/>
      <c r="K353" s="25">
        <v>0</v>
      </c>
      <c r="L353" s="29"/>
      <c r="M353" s="25">
        <v>-138969</v>
      </c>
      <c r="N353" s="29"/>
      <c r="O353" s="25">
        <v>0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</row>
    <row r="354" spans="1:256" s="7" customFormat="1" ht="13.5" customHeight="1">
      <c r="A354" s="20" t="s">
        <v>97</v>
      </c>
      <c r="B354" s="21" t="s">
        <v>10</v>
      </c>
      <c r="C354" s="25">
        <f>SUM(C351:C353)</f>
        <v>10582002</v>
      </c>
      <c r="D354" s="20"/>
      <c r="E354" s="25">
        <f>SUM(E351:E353)</f>
        <v>3696223</v>
      </c>
      <c r="F354" s="29"/>
      <c r="G354" s="25">
        <f>SUM(G351:G353)</f>
        <v>477570</v>
      </c>
      <c r="H354" s="29"/>
      <c r="I354" s="25">
        <f>SUM(I351:I353)</f>
        <v>1626505</v>
      </c>
      <c r="J354" s="29"/>
      <c r="K354" s="25">
        <f>SUM(K351:K353)</f>
        <v>25867</v>
      </c>
      <c r="L354" s="29"/>
      <c r="M354" s="25">
        <f>SUM(M351:M353)</f>
        <v>3458186</v>
      </c>
      <c r="N354" s="29"/>
      <c r="O354" s="25">
        <f>SUM(O351:O353)</f>
        <v>1297651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</row>
    <row r="355" spans="1:256" s="7" customFormat="1" ht="13.5" customHeight="1">
      <c r="A355" s="20"/>
      <c r="B355" s="21" t="s">
        <v>10</v>
      </c>
      <c r="C355" s="20"/>
      <c r="D355" s="20"/>
      <c r="E355" s="20"/>
      <c r="F355" s="29"/>
      <c r="G355" s="20"/>
      <c r="H355" s="29"/>
      <c r="I355" s="20"/>
      <c r="J355" s="29"/>
      <c r="K355" s="20"/>
      <c r="L355" s="29"/>
      <c r="M355" s="20"/>
      <c r="N355" s="29"/>
      <c r="O355" s="20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</row>
    <row r="356" spans="1:256" s="7" customFormat="1" ht="13.5" customHeight="1">
      <c r="A356" s="20" t="s">
        <v>199</v>
      </c>
      <c r="B356" s="21"/>
      <c r="C356" s="25">
        <f>SUM(E356:O356)</f>
        <v>10989378</v>
      </c>
      <c r="D356" s="20"/>
      <c r="E356" s="26">
        <v>6936484</v>
      </c>
      <c r="F356" s="29"/>
      <c r="G356" s="26">
        <v>357747</v>
      </c>
      <c r="H356" s="29"/>
      <c r="I356" s="26">
        <v>2435161</v>
      </c>
      <c r="J356" s="29"/>
      <c r="K356" s="26">
        <v>46019</v>
      </c>
      <c r="L356" s="29"/>
      <c r="M356" s="26">
        <v>1180976</v>
      </c>
      <c r="N356" s="29"/>
      <c r="O356" s="26">
        <v>32991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</row>
    <row r="357" spans="1:256" s="7" customFormat="1" ht="13.5" customHeight="1">
      <c r="A357" s="20"/>
      <c r="B357" s="21"/>
      <c r="C357" s="20"/>
      <c r="D357" s="20"/>
      <c r="E357" s="20"/>
      <c r="F357" s="29"/>
      <c r="G357" s="20"/>
      <c r="H357" s="29"/>
      <c r="I357" s="20"/>
      <c r="J357" s="29"/>
      <c r="K357" s="20"/>
      <c r="L357" s="29"/>
      <c r="M357" s="20"/>
      <c r="N357" s="29"/>
      <c r="O357" s="20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</row>
    <row r="358" spans="1:256" s="7" customFormat="1" ht="13.5" customHeight="1">
      <c r="A358" s="20" t="s">
        <v>229</v>
      </c>
      <c r="B358" s="21" t="s">
        <v>10</v>
      </c>
      <c r="C358" s="20"/>
      <c r="D358" s="20"/>
      <c r="E358" s="20"/>
      <c r="F358" s="29"/>
      <c r="G358" s="20"/>
      <c r="H358" s="29"/>
      <c r="I358" s="20"/>
      <c r="J358" s="29"/>
      <c r="K358" s="20"/>
      <c r="L358" s="29"/>
      <c r="M358" s="20"/>
      <c r="N358" s="29"/>
      <c r="O358" s="20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</row>
    <row r="359" spans="1:256" s="7" customFormat="1" ht="13.5" customHeight="1">
      <c r="A359" s="20" t="s">
        <v>179</v>
      </c>
      <c r="B359" s="21" t="s">
        <v>10</v>
      </c>
      <c r="C359" s="20">
        <f>SUM(E359:O359)</f>
        <v>746395</v>
      </c>
      <c r="D359" s="20"/>
      <c r="E359" s="20">
        <v>249231</v>
      </c>
      <c r="F359" s="29"/>
      <c r="G359" s="20">
        <v>45356</v>
      </c>
      <c r="H359" s="29"/>
      <c r="I359" s="20">
        <v>150094</v>
      </c>
      <c r="J359" s="29"/>
      <c r="K359" s="20">
        <v>0</v>
      </c>
      <c r="L359" s="29"/>
      <c r="M359" s="20">
        <v>301714</v>
      </c>
      <c r="N359" s="29"/>
      <c r="O359" s="20">
        <v>0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</row>
    <row r="360" spans="1:256" s="7" customFormat="1" ht="13.5" customHeight="1">
      <c r="A360" s="20" t="s">
        <v>180</v>
      </c>
      <c r="B360" s="21" t="s">
        <v>10</v>
      </c>
      <c r="C360" s="25">
        <f>SUM(E360:O360)</f>
        <v>535174</v>
      </c>
      <c r="D360" s="20"/>
      <c r="E360" s="25">
        <v>145311</v>
      </c>
      <c r="F360" s="29"/>
      <c r="G360" s="25">
        <v>124820</v>
      </c>
      <c r="H360" s="29"/>
      <c r="I360" s="25">
        <v>73594</v>
      </c>
      <c r="J360" s="29"/>
      <c r="K360" s="25">
        <v>3909</v>
      </c>
      <c r="L360" s="29"/>
      <c r="M360" s="25">
        <v>187540</v>
      </c>
      <c r="N360" s="29"/>
      <c r="O360" s="25">
        <v>0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</row>
    <row r="361" spans="1:256" s="7" customFormat="1" ht="13.5" customHeight="1">
      <c r="A361" s="20" t="s">
        <v>98</v>
      </c>
      <c r="B361" s="21" t="s">
        <v>10</v>
      </c>
      <c r="C361" s="25">
        <f>SUM(E361:O361)</f>
        <v>1281569</v>
      </c>
      <c r="D361" s="20"/>
      <c r="E361" s="25">
        <f>SUM(E359:E360)</f>
        <v>394542</v>
      </c>
      <c r="F361" s="29"/>
      <c r="G361" s="25">
        <f>SUM(G359:G360)</f>
        <v>170176</v>
      </c>
      <c r="H361" s="29"/>
      <c r="I361" s="25">
        <f>SUM(I359:I360)</f>
        <v>223688</v>
      </c>
      <c r="J361" s="29"/>
      <c r="K361" s="25">
        <f>SUM(K359:K360)</f>
        <v>3909</v>
      </c>
      <c r="L361" s="29"/>
      <c r="M361" s="25">
        <f>SUM(M359:M360)</f>
        <v>489254</v>
      </c>
      <c r="N361" s="29"/>
      <c r="O361" s="25">
        <f>SUM(O359:O360)</f>
        <v>0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</row>
    <row r="362" spans="1:256" s="7" customFormat="1" ht="13.5" customHeight="1">
      <c r="A362" s="20"/>
      <c r="B362" s="21" t="s">
        <v>10</v>
      </c>
      <c r="C362" s="20"/>
      <c r="D362" s="20"/>
      <c r="E362" s="20"/>
      <c r="F362" s="29"/>
      <c r="G362" s="20"/>
      <c r="H362" s="29"/>
      <c r="I362" s="20"/>
      <c r="J362" s="29"/>
      <c r="K362" s="20"/>
      <c r="L362" s="29"/>
      <c r="M362" s="20"/>
      <c r="N362" s="29"/>
      <c r="O362" s="20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</row>
    <row r="363" spans="1:256" s="7" customFormat="1" ht="13.5" customHeight="1">
      <c r="A363" s="20" t="s">
        <v>168</v>
      </c>
      <c r="B363" s="21"/>
      <c r="C363" s="25">
        <f>SUM(E363:O363)</f>
        <v>1961301</v>
      </c>
      <c r="D363" s="20"/>
      <c r="E363" s="25">
        <v>1042258</v>
      </c>
      <c r="F363" s="29"/>
      <c r="G363" s="25">
        <v>304017</v>
      </c>
      <c r="H363" s="29"/>
      <c r="I363" s="25">
        <v>455629</v>
      </c>
      <c r="J363" s="29"/>
      <c r="K363" s="25">
        <v>26439</v>
      </c>
      <c r="L363" s="29"/>
      <c r="M363" s="25">
        <v>132958</v>
      </c>
      <c r="N363" s="29"/>
      <c r="O363" s="25">
        <v>0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</row>
    <row r="364" spans="1:256" s="7" customFormat="1" ht="13.5" customHeight="1">
      <c r="A364" s="20"/>
      <c r="B364" s="21"/>
      <c r="C364" s="29"/>
      <c r="D364" s="20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</row>
    <row r="365" spans="1:256" s="7" customFormat="1" ht="13.5" customHeight="1">
      <c r="A365" s="20" t="s">
        <v>307</v>
      </c>
      <c r="B365" s="21"/>
      <c r="C365" s="30">
        <f>SUM(E365:O365)</f>
        <v>546033</v>
      </c>
      <c r="D365" s="20"/>
      <c r="E365" s="30">
        <v>272199</v>
      </c>
      <c r="F365" s="29"/>
      <c r="G365" s="30">
        <v>113807</v>
      </c>
      <c r="H365" s="29"/>
      <c r="I365" s="30">
        <v>126615</v>
      </c>
      <c r="J365" s="29"/>
      <c r="K365" s="30">
        <v>6991</v>
      </c>
      <c r="L365" s="29"/>
      <c r="M365" s="30">
        <v>22270</v>
      </c>
      <c r="N365" s="29"/>
      <c r="O365" s="30">
        <v>4151</v>
      </c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</row>
    <row r="366" spans="1:256" s="7" customFormat="1" ht="13.5" customHeight="1">
      <c r="A366" s="20"/>
      <c r="B366" s="21"/>
      <c r="C366" s="29"/>
      <c r="D366" s="20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</row>
    <row r="367" spans="1:256" s="7" customFormat="1" ht="13.5" customHeight="1">
      <c r="A367" s="37" t="s">
        <v>208</v>
      </c>
      <c r="B367" s="21"/>
      <c r="C367" s="25">
        <f>SUM(E367:O367)</f>
        <v>485946</v>
      </c>
      <c r="D367" s="20"/>
      <c r="E367" s="25">
        <v>529805</v>
      </c>
      <c r="F367" s="29"/>
      <c r="G367" s="25">
        <v>8833</v>
      </c>
      <c r="H367" s="29"/>
      <c r="I367" s="25">
        <v>174114</v>
      </c>
      <c r="J367" s="29"/>
      <c r="K367" s="25">
        <v>0</v>
      </c>
      <c r="L367" s="29"/>
      <c r="M367" s="25">
        <v>-230268</v>
      </c>
      <c r="N367" s="29"/>
      <c r="O367" s="25">
        <v>3462</v>
      </c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</row>
    <row r="368" spans="1:256" s="7" customFormat="1" ht="13.5" customHeight="1">
      <c r="A368" s="20"/>
      <c r="B368" s="21"/>
      <c r="C368" s="29"/>
      <c r="D368" s="20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</row>
    <row r="369" spans="1:256" s="7" customFormat="1" ht="13.5" customHeight="1">
      <c r="A369" s="20" t="s">
        <v>306</v>
      </c>
      <c r="B369" s="21"/>
      <c r="C369" s="30">
        <f>SUM(E369:O369)</f>
        <v>153686</v>
      </c>
      <c r="D369" s="20"/>
      <c r="E369" s="30">
        <v>106011</v>
      </c>
      <c r="F369" s="29"/>
      <c r="G369" s="30">
        <v>5823</v>
      </c>
      <c r="H369" s="29"/>
      <c r="I369" s="30">
        <v>38304</v>
      </c>
      <c r="J369" s="29"/>
      <c r="K369" s="30">
        <v>1183</v>
      </c>
      <c r="L369" s="29"/>
      <c r="M369" s="30">
        <v>2365</v>
      </c>
      <c r="N369" s="29"/>
      <c r="O369" s="30">
        <v>0</v>
      </c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</row>
    <row r="370" spans="1:256" s="7" customFormat="1" ht="13.5" customHeight="1">
      <c r="A370" s="20"/>
      <c r="B370" s="21"/>
      <c r="C370" s="29"/>
      <c r="D370" s="20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</row>
    <row r="371" spans="1:256" s="7" customFormat="1" ht="13.5" customHeight="1">
      <c r="A371" s="20" t="s">
        <v>81</v>
      </c>
      <c r="B371" s="21"/>
      <c r="C371" s="25">
        <f>SUM(E371:O371)</f>
        <v>7575</v>
      </c>
      <c r="D371" s="20"/>
      <c r="E371" s="25">
        <v>0</v>
      </c>
      <c r="F371" s="29"/>
      <c r="G371" s="25">
        <v>1344</v>
      </c>
      <c r="H371" s="29"/>
      <c r="I371" s="25">
        <v>103</v>
      </c>
      <c r="J371" s="29"/>
      <c r="K371" s="25">
        <v>362</v>
      </c>
      <c r="L371" s="29"/>
      <c r="M371" s="25">
        <v>5766</v>
      </c>
      <c r="N371" s="29"/>
      <c r="O371" s="25">
        <v>0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</row>
    <row r="372" spans="1:256" s="7" customFormat="1" ht="13.5" customHeight="1">
      <c r="A372" s="20"/>
      <c r="B372" s="21"/>
      <c r="C372" s="29"/>
      <c r="D372" s="20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</row>
    <row r="373" spans="1:256" s="7" customFormat="1" ht="13.5" customHeight="1">
      <c r="A373" s="20" t="s">
        <v>221</v>
      </c>
      <c r="B373" s="21" t="s">
        <v>10</v>
      </c>
      <c r="C373" s="20"/>
      <c r="D373" s="20"/>
      <c r="E373" s="20"/>
      <c r="F373" s="29"/>
      <c r="G373" s="20"/>
      <c r="H373" s="29"/>
      <c r="I373" s="20"/>
      <c r="J373" s="29"/>
      <c r="K373" s="20"/>
      <c r="L373" s="29"/>
      <c r="M373" s="20"/>
      <c r="N373" s="29"/>
      <c r="O373" s="20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</row>
    <row r="374" spans="1:256" s="7" customFormat="1" ht="13.5" customHeight="1">
      <c r="A374" s="20" t="s">
        <v>99</v>
      </c>
      <c r="B374" s="21" t="s">
        <v>10</v>
      </c>
      <c r="C374" s="20">
        <f>SUM(E374:O374)</f>
        <v>1485614</v>
      </c>
      <c r="D374" s="20"/>
      <c r="E374" s="20">
        <v>477537</v>
      </c>
      <c r="F374" s="29"/>
      <c r="G374" s="20">
        <v>301730</v>
      </c>
      <c r="H374" s="29"/>
      <c r="I374" s="20">
        <v>320669</v>
      </c>
      <c r="J374" s="29"/>
      <c r="K374" s="20">
        <v>31333</v>
      </c>
      <c r="L374" s="29"/>
      <c r="M374" s="20">
        <v>226622</v>
      </c>
      <c r="N374" s="29"/>
      <c r="O374" s="20">
        <v>127723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</row>
    <row r="375" spans="1:256" s="7" customFormat="1" ht="13.5" customHeight="1">
      <c r="A375" s="20" t="s">
        <v>283</v>
      </c>
      <c r="B375" s="21"/>
      <c r="C375" s="20">
        <f>SUM(E375:O375)</f>
        <v>142603</v>
      </c>
      <c r="D375" s="20"/>
      <c r="E375" s="20">
        <v>58974</v>
      </c>
      <c r="F375" s="29"/>
      <c r="G375" s="20">
        <v>0</v>
      </c>
      <c r="H375" s="29"/>
      <c r="I375" s="20">
        <v>13199</v>
      </c>
      <c r="J375" s="29"/>
      <c r="K375" s="20">
        <v>809</v>
      </c>
      <c r="L375" s="29"/>
      <c r="M375" s="20">
        <v>21111</v>
      </c>
      <c r="N375" s="29"/>
      <c r="O375" s="20">
        <v>48510</v>
      </c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</row>
    <row r="376" spans="1:256" s="7" customFormat="1" ht="13.5" customHeight="1">
      <c r="A376" s="20" t="s">
        <v>100</v>
      </c>
      <c r="B376" s="21" t="s">
        <v>10</v>
      </c>
      <c r="C376" s="20">
        <f>SUM(E376:O376)</f>
        <v>41389</v>
      </c>
      <c r="D376" s="20"/>
      <c r="E376" s="20">
        <v>56741</v>
      </c>
      <c r="F376" s="29"/>
      <c r="G376" s="20">
        <v>16199</v>
      </c>
      <c r="H376" s="29"/>
      <c r="I376" s="20">
        <v>22149</v>
      </c>
      <c r="J376" s="29"/>
      <c r="K376" s="20">
        <v>0</v>
      </c>
      <c r="L376" s="29"/>
      <c r="M376" s="20">
        <v>-53700</v>
      </c>
      <c r="N376" s="29"/>
      <c r="O376" s="20">
        <v>0</v>
      </c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</row>
    <row r="377" spans="1:256" s="7" customFormat="1" ht="13.5" customHeight="1">
      <c r="A377" s="20" t="s">
        <v>80</v>
      </c>
      <c r="B377" s="21" t="s">
        <v>10</v>
      </c>
      <c r="C377" s="25">
        <f>SUM(E377:O377)</f>
        <v>53056</v>
      </c>
      <c r="D377" s="20"/>
      <c r="E377" s="25">
        <v>51603</v>
      </c>
      <c r="F377" s="29"/>
      <c r="G377" s="25">
        <v>19653</v>
      </c>
      <c r="H377" s="29"/>
      <c r="I377" s="25">
        <v>13449</v>
      </c>
      <c r="J377" s="29"/>
      <c r="K377" s="25">
        <v>12598</v>
      </c>
      <c r="L377" s="29"/>
      <c r="M377" s="25">
        <v>-44247</v>
      </c>
      <c r="N377" s="29"/>
      <c r="O377" s="25">
        <v>0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</row>
    <row r="378" spans="1:256" s="7" customFormat="1" ht="13.5" customHeight="1">
      <c r="A378" s="20" t="s">
        <v>197</v>
      </c>
      <c r="B378" s="21" t="s">
        <v>10</v>
      </c>
      <c r="C378" s="25">
        <f>SUM(E378:O378)</f>
        <v>1722662</v>
      </c>
      <c r="D378" s="20"/>
      <c r="E378" s="25">
        <f>SUM(E374:E377)</f>
        <v>644855</v>
      </c>
      <c r="F378" s="29"/>
      <c r="G378" s="25">
        <f>SUM(G374:G377)</f>
        <v>337582</v>
      </c>
      <c r="H378" s="29"/>
      <c r="I378" s="25">
        <f>SUM(I374:I377)</f>
        <v>369466</v>
      </c>
      <c r="J378" s="29"/>
      <c r="K378" s="25">
        <f>SUM(K374:K377)</f>
        <v>44740</v>
      </c>
      <c r="L378" s="29"/>
      <c r="M378" s="25">
        <f>SUM(M374:M377)</f>
        <v>149786</v>
      </c>
      <c r="N378" s="29"/>
      <c r="O378" s="25">
        <f>SUM(O374:O377)</f>
        <v>176233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</row>
    <row r="379" spans="1:256" s="7" customFormat="1" ht="13.5" customHeight="1">
      <c r="A379" s="20"/>
      <c r="B379" s="21" t="s">
        <v>10</v>
      </c>
      <c r="C379" s="20"/>
      <c r="D379" s="20"/>
      <c r="E379" s="20"/>
      <c r="F379" s="29"/>
      <c r="G379" s="20"/>
      <c r="H379" s="29"/>
      <c r="I379" s="20"/>
      <c r="J379" s="29"/>
      <c r="K379" s="20"/>
      <c r="L379" s="29"/>
      <c r="M379" s="20"/>
      <c r="N379" s="29"/>
      <c r="O379" s="20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</row>
    <row r="380" spans="1:256" s="7" customFormat="1" ht="13.5" customHeight="1">
      <c r="A380" s="20" t="s">
        <v>308</v>
      </c>
      <c r="B380" s="21"/>
      <c r="C380" s="30">
        <f>SUM(E380:O380)</f>
        <v>38968</v>
      </c>
      <c r="D380" s="20"/>
      <c r="E380" s="30">
        <v>20750</v>
      </c>
      <c r="F380" s="29"/>
      <c r="G380" s="30">
        <v>4405</v>
      </c>
      <c r="H380" s="29"/>
      <c r="I380" s="30">
        <v>6030</v>
      </c>
      <c r="J380" s="29"/>
      <c r="K380" s="30">
        <v>0</v>
      </c>
      <c r="L380" s="29"/>
      <c r="M380" s="30">
        <v>7783</v>
      </c>
      <c r="N380" s="29"/>
      <c r="O380" s="30">
        <v>0</v>
      </c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</row>
    <row r="381" spans="1:256" s="7" customFormat="1" ht="13.5" customHeight="1">
      <c r="A381" s="20"/>
      <c r="B381" s="21"/>
      <c r="C381" s="20"/>
      <c r="D381" s="20"/>
      <c r="E381" s="20"/>
      <c r="F381" s="29"/>
      <c r="G381" s="20"/>
      <c r="H381" s="29"/>
      <c r="I381" s="20"/>
      <c r="J381" s="29"/>
      <c r="K381" s="20"/>
      <c r="L381" s="29"/>
      <c r="M381" s="20"/>
      <c r="N381" s="29"/>
      <c r="O381" s="20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</row>
    <row r="382" spans="1:256" s="7" customFormat="1" ht="13.5" customHeight="1">
      <c r="A382" s="20" t="s">
        <v>269</v>
      </c>
      <c r="B382" s="21" t="s">
        <v>10</v>
      </c>
      <c r="C382" s="25">
        <f>SUM(E382:O382)</f>
        <v>4056875</v>
      </c>
      <c r="D382" s="20"/>
      <c r="E382" s="26">
        <v>1713974</v>
      </c>
      <c r="F382" s="29"/>
      <c r="G382" s="26">
        <v>19455</v>
      </c>
      <c r="H382" s="29"/>
      <c r="I382" s="26">
        <v>684446</v>
      </c>
      <c r="J382" s="29"/>
      <c r="K382" s="26">
        <v>52557</v>
      </c>
      <c r="L382" s="29"/>
      <c r="M382" s="26">
        <v>1525503</v>
      </c>
      <c r="N382" s="29"/>
      <c r="O382" s="26">
        <v>60940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</row>
    <row r="383" spans="1:256" s="7" customFormat="1" ht="13.5" customHeight="1">
      <c r="A383" s="20"/>
      <c r="B383" s="21" t="s">
        <v>10</v>
      </c>
      <c r="C383" s="20"/>
      <c r="D383" s="20"/>
      <c r="E383" s="24"/>
      <c r="F383" s="29"/>
      <c r="G383" s="24"/>
      <c r="H383" s="29"/>
      <c r="I383" s="24"/>
      <c r="J383" s="29"/>
      <c r="K383" s="24"/>
      <c r="L383" s="29"/>
      <c r="M383" s="24"/>
      <c r="N383" s="29"/>
      <c r="O383" s="24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</row>
    <row r="384" spans="1:256" s="7" customFormat="1" ht="13.5" customHeight="1">
      <c r="A384" s="20" t="s">
        <v>85</v>
      </c>
      <c r="B384" s="21" t="s">
        <v>10</v>
      </c>
      <c r="C384" s="25">
        <f>SUM(E384:O384)</f>
        <v>11430</v>
      </c>
      <c r="D384" s="20"/>
      <c r="E384" s="26">
        <v>0</v>
      </c>
      <c r="F384" s="29"/>
      <c r="G384" s="26">
        <v>0</v>
      </c>
      <c r="H384" s="29"/>
      <c r="I384" s="26">
        <v>0</v>
      </c>
      <c r="J384" s="29"/>
      <c r="K384" s="26">
        <v>301</v>
      </c>
      <c r="L384" s="29"/>
      <c r="M384" s="26">
        <v>5610</v>
      </c>
      <c r="N384" s="29"/>
      <c r="O384" s="26">
        <v>5519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</row>
    <row r="385" spans="1:256" s="7" customFormat="1" ht="13.5" customHeight="1">
      <c r="A385" s="20"/>
      <c r="B385" s="21"/>
      <c r="C385" s="29"/>
      <c r="D385" s="20"/>
      <c r="E385" s="31"/>
      <c r="F385" s="29"/>
      <c r="G385" s="31"/>
      <c r="H385" s="29"/>
      <c r="I385" s="31"/>
      <c r="J385" s="29"/>
      <c r="K385" s="31"/>
      <c r="L385" s="29"/>
      <c r="M385" s="31"/>
      <c r="N385" s="29"/>
      <c r="O385" s="31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</row>
    <row r="386" spans="1:256" s="7" customFormat="1" ht="13.5" customHeight="1">
      <c r="A386" s="20" t="s">
        <v>357</v>
      </c>
      <c r="B386" s="21" t="s">
        <v>10</v>
      </c>
      <c r="C386" s="25">
        <f>SUM(E386:O386)</f>
        <v>4358</v>
      </c>
      <c r="D386" s="20"/>
      <c r="E386" s="26">
        <v>9360</v>
      </c>
      <c r="F386" s="29"/>
      <c r="G386" s="26">
        <v>0</v>
      </c>
      <c r="H386" s="29"/>
      <c r="I386" s="26">
        <v>3918</v>
      </c>
      <c r="J386" s="29"/>
      <c r="K386" s="26">
        <v>0</v>
      </c>
      <c r="L386" s="29"/>
      <c r="M386" s="26">
        <v>-8920</v>
      </c>
      <c r="N386" s="29"/>
      <c r="O386" s="26">
        <v>0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</row>
    <row r="387" spans="1:256" s="7" customFormat="1" ht="13.5" customHeight="1">
      <c r="A387" s="20"/>
      <c r="B387" s="21"/>
      <c r="C387" s="29"/>
      <c r="D387" s="20"/>
      <c r="E387" s="31"/>
      <c r="F387" s="29"/>
      <c r="G387" s="31"/>
      <c r="H387" s="29"/>
      <c r="I387" s="31"/>
      <c r="J387" s="29"/>
      <c r="K387" s="31"/>
      <c r="L387" s="29"/>
      <c r="M387" s="31"/>
      <c r="N387" s="29"/>
      <c r="O387" s="31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</row>
    <row r="388" spans="1:256" s="7" customFormat="1" ht="13.5" customHeight="1">
      <c r="A388" s="20" t="s">
        <v>309</v>
      </c>
      <c r="B388" s="21"/>
      <c r="C388" s="30">
        <f>SUM(E388,G388,I388,K388,M388,O388)</f>
        <v>230289</v>
      </c>
      <c r="D388" s="20"/>
      <c r="E388" s="43">
        <v>0</v>
      </c>
      <c r="F388" s="29"/>
      <c r="G388" s="43">
        <v>0</v>
      </c>
      <c r="H388" s="29"/>
      <c r="I388" s="43">
        <v>0</v>
      </c>
      <c r="J388" s="29"/>
      <c r="K388" s="43">
        <v>0</v>
      </c>
      <c r="L388" s="29"/>
      <c r="M388" s="43">
        <v>230289</v>
      </c>
      <c r="N388" s="29"/>
      <c r="O388" s="43">
        <v>0</v>
      </c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</row>
    <row r="389" spans="1:256" s="7" customFormat="1" ht="13.5" customHeight="1">
      <c r="A389" s="20"/>
      <c r="B389" s="21"/>
      <c r="C389" s="29"/>
      <c r="D389" s="20"/>
      <c r="E389" s="20"/>
      <c r="F389" s="29"/>
      <c r="G389" s="20"/>
      <c r="H389" s="29"/>
      <c r="I389" s="20"/>
      <c r="J389" s="29"/>
      <c r="K389" s="20"/>
      <c r="L389" s="29"/>
      <c r="M389" s="20"/>
      <c r="N389" s="29"/>
      <c r="O389" s="20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</row>
    <row r="390" spans="1:256" s="7" customFormat="1" ht="13.5" customHeight="1">
      <c r="A390" s="20" t="s">
        <v>272</v>
      </c>
      <c r="B390" s="21"/>
      <c r="C390" s="44">
        <f>SUM(E390:O390)</f>
        <v>101283</v>
      </c>
      <c r="D390" s="20"/>
      <c r="E390" s="44">
        <v>280842</v>
      </c>
      <c r="F390" s="29"/>
      <c r="G390" s="44">
        <v>315036</v>
      </c>
      <c r="H390" s="29"/>
      <c r="I390" s="44">
        <v>253255</v>
      </c>
      <c r="J390" s="29"/>
      <c r="K390" s="44">
        <v>0</v>
      </c>
      <c r="L390" s="29"/>
      <c r="M390" s="44">
        <v>-747850</v>
      </c>
      <c r="N390" s="29"/>
      <c r="O390" s="44">
        <v>0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</row>
    <row r="391" spans="1:256" s="7" customFormat="1" ht="13.5" customHeight="1">
      <c r="A391" s="20"/>
      <c r="B391" s="21"/>
      <c r="C391" s="20"/>
      <c r="D391" s="20"/>
      <c r="E391" s="20"/>
      <c r="F391" s="29"/>
      <c r="G391" s="20"/>
      <c r="H391" s="29"/>
      <c r="I391" s="20"/>
      <c r="J391" s="29"/>
      <c r="K391" s="20"/>
      <c r="L391" s="29"/>
      <c r="M391" s="20"/>
      <c r="N391" s="29"/>
      <c r="O391" s="20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</row>
    <row r="392" spans="1:256" s="7" customFormat="1" ht="13.5" customHeight="1">
      <c r="A392" s="20" t="s">
        <v>101</v>
      </c>
      <c r="B392" s="21" t="s">
        <v>10</v>
      </c>
      <c r="C392" s="25">
        <f>SUM(E392:O392)</f>
        <v>20919</v>
      </c>
      <c r="D392" s="20"/>
      <c r="E392" s="26">
        <v>5000</v>
      </c>
      <c r="F392" s="29"/>
      <c r="G392" s="26">
        <v>0</v>
      </c>
      <c r="H392" s="29"/>
      <c r="I392" s="26">
        <v>2093</v>
      </c>
      <c r="J392" s="29"/>
      <c r="K392" s="26">
        <v>0</v>
      </c>
      <c r="L392" s="29"/>
      <c r="M392" s="26">
        <v>13826</v>
      </c>
      <c r="N392" s="29"/>
      <c r="O392" s="26">
        <v>0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</row>
    <row r="393" spans="1:256" s="7" customFormat="1" ht="13.5" customHeight="1">
      <c r="A393" s="20"/>
      <c r="B393" s="21" t="s">
        <v>10</v>
      </c>
      <c r="C393" s="20"/>
      <c r="D393" s="20"/>
      <c r="E393" s="24"/>
      <c r="F393" s="29"/>
      <c r="G393" s="24"/>
      <c r="H393" s="29"/>
      <c r="I393" s="24"/>
      <c r="J393" s="29"/>
      <c r="K393" s="24"/>
      <c r="L393" s="29"/>
      <c r="M393" s="24"/>
      <c r="N393" s="29"/>
      <c r="O393" s="24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</row>
    <row r="394" spans="1:256" s="7" customFormat="1" ht="13.5" customHeight="1">
      <c r="A394" s="20" t="s">
        <v>102</v>
      </c>
      <c r="B394" s="21" t="s">
        <v>10</v>
      </c>
      <c r="C394" s="25">
        <f>SUM(E394:O394)</f>
        <v>241572</v>
      </c>
      <c r="D394" s="20"/>
      <c r="E394" s="26">
        <v>169007</v>
      </c>
      <c r="F394" s="29"/>
      <c r="G394" s="26">
        <v>2868</v>
      </c>
      <c r="H394" s="29"/>
      <c r="I394" s="26">
        <v>67018</v>
      </c>
      <c r="J394" s="29"/>
      <c r="K394" s="26">
        <v>0</v>
      </c>
      <c r="L394" s="29"/>
      <c r="M394" s="26">
        <v>2679</v>
      </c>
      <c r="N394" s="29"/>
      <c r="O394" s="26">
        <v>0</v>
      </c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</row>
    <row r="395" spans="1:256" s="7" customFormat="1" ht="13.5" customHeight="1">
      <c r="A395" s="20"/>
      <c r="B395" s="21" t="s">
        <v>10</v>
      </c>
      <c r="C395" s="20"/>
      <c r="D395" s="20"/>
      <c r="E395" s="24"/>
      <c r="F395" s="29"/>
      <c r="G395" s="24"/>
      <c r="H395" s="29"/>
      <c r="I395" s="24"/>
      <c r="J395" s="29"/>
      <c r="K395" s="24"/>
      <c r="L395" s="29"/>
      <c r="M395" s="24"/>
      <c r="N395" s="29"/>
      <c r="O395" s="24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</row>
    <row r="396" spans="1:256" s="7" customFormat="1" ht="13.5" customHeight="1">
      <c r="A396" s="20" t="s">
        <v>103</v>
      </c>
      <c r="B396" s="21" t="s">
        <v>10</v>
      </c>
      <c r="C396" s="25">
        <f>SUM(E396:O396)</f>
        <v>1301271</v>
      </c>
      <c r="D396" s="20"/>
      <c r="E396" s="26">
        <v>538790</v>
      </c>
      <c r="F396" s="29"/>
      <c r="G396" s="26">
        <v>5482</v>
      </c>
      <c r="H396" s="29"/>
      <c r="I396" s="26">
        <v>249027</v>
      </c>
      <c r="J396" s="29"/>
      <c r="K396" s="26">
        <v>1667</v>
      </c>
      <c r="L396" s="29"/>
      <c r="M396" s="26">
        <v>506305</v>
      </c>
      <c r="N396" s="29"/>
      <c r="O396" s="26">
        <v>0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</row>
    <row r="397" spans="1:256" s="7" customFormat="1" ht="13.5" customHeight="1">
      <c r="A397" s="20"/>
      <c r="B397" s="21" t="s">
        <v>10</v>
      </c>
      <c r="C397" s="20"/>
      <c r="D397" s="20"/>
      <c r="E397" s="24"/>
      <c r="F397" s="29"/>
      <c r="G397" s="24"/>
      <c r="H397" s="29"/>
      <c r="I397" s="24"/>
      <c r="J397" s="29"/>
      <c r="K397" s="24"/>
      <c r="L397" s="29"/>
      <c r="M397" s="24"/>
      <c r="N397" s="29"/>
      <c r="O397" s="24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</row>
    <row r="398" spans="1:256" s="7" customFormat="1" ht="13.5" customHeight="1">
      <c r="A398" s="20" t="s">
        <v>230</v>
      </c>
      <c r="B398" s="21" t="s">
        <v>10</v>
      </c>
      <c r="C398" s="20" t="s">
        <v>10</v>
      </c>
      <c r="D398" s="20"/>
      <c r="E398" s="20" t="s">
        <v>10</v>
      </c>
      <c r="F398" s="29" t="s">
        <v>10</v>
      </c>
      <c r="G398" s="20" t="s">
        <v>10</v>
      </c>
      <c r="H398" s="29" t="s">
        <v>10</v>
      </c>
      <c r="I398" s="20" t="s">
        <v>10</v>
      </c>
      <c r="J398" s="29" t="s">
        <v>10</v>
      </c>
      <c r="K398" s="20" t="s">
        <v>10</v>
      </c>
      <c r="L398" s="29" t="s">
        <v>10</v>
      </c>
      <c r="M398" s="20" t="s">
        <v>10</v>
      </c>
      <c r="N398" s="29" t="s">
        <v>10</v>
      </c>
      <c r="O398" s="20" t="s">
        <v>10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</row>
    <row r="399" spans="1:256" s="7" customFormat="1" ht="13.5" customHeight="1">
      <c r="A399" s="20" t="s">
        <v>104</v>
      </c>
      <c r="B399" s="21" t="s">
        <v>10</v>
      </c>
      <c r="C399" s="20">
        <f aca="true" t="shared" si="18" ref="C399:C416">SUM(E399:O399)</f>
        <v>977177</v>
      </c>
      <c r="D399" s="20"/>
      <c r="E399" s="20">
        <v>483800</v>
      </c>
      <c r="F399" s="29"/>
      <c r="G399" s="20">
        <v>171254</v>
      </c>
      <c r="H399" s="29"/>
      <c r="I399" s="20">
        <v>269312</v>
      </c>
      <c r="J399" s="29"/>
      <c r="K399" s="20">
        <v>60</v>
      </c>
      <c r="L399" s="29"/>
      <c r="M399" s="20">
        <v>52751</v>
      </c>
      <c r="N399" s="29"/>
      <c r="O399" s="20">
        <v>0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</row>
    <row r="400" spans="1:256" s="7" customFormat="1" ht="13.5" customHeight="1">
      <c r="A400" s="20" t="s">
        <v>200</v>
      </c>
      <c r="B400" s="21" t="s">
        <v>10</v>
      </c>
      <c r="C400" s="20">
        <f>SUM(E400:O400)</f>
        <v>1154319</v>
      </c>
      <c r="D400" s="20"/>
      <c r="E400" s="20">
        <v>600544</v>
      </c>
      <c r="F400" s="29"/>
      <c r="G400" s="20">
        <v>104203</v>
      </c>
      <c r="H400" s="29"/>
      <c r="I400" s="20">
        <v>297610</v>
      </c>
      <c r="J400" s="29"/>
      <c r="K400" s="20">
        <v>21986</v>
      </c>
      <c r="L400" s="29"/>
      <c r="M400" s="20">
        <v>124808</v>
      </c>
      <c r="N400" s="29"/>
      <c r="O400" s="20">
        <v>5168</v>
      </c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</row>
    <row r="401" spans="1:256" s="7" customFormat="1" ht="13.5" customHeight="1">
      <c r="A401" s="20" t="s">
        <v>335</v>
      </c>
      <c r="B401" s="21" t="s">
        <v>10</v>
      </c>
      <c r="C401" s="20">
        <f t="shared" si="18"/>
        <v>2483085</v>
      </c>
      <c r="D401" s="20"/>
      <c r="E401" s="20">
        <v>1416761</v>
      </c>
      <c r="F401" s="29"/>
      <c r="G401" s="20">
        <v>168891</v>
      </c>
      <c r="H401" s="29"/>
      <c r="I401" s="20">
        <v>574375</v>
      </c>
      <c r="J401" s="29"/>
      <c r="K401" s="20">
        <v>19077</v>
      </c>
      <c r="L401" s="29"/>
      <c r="M401" s="20">
        <v>274367</v>
      </c>
      <c r="N401" s="29"/>
      <c r="O401" s="20">
        <v>29614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</row>
    <row r="402" spans="1:256" s="7" customFormat="1" ht="13.5" customHeight="1">
      <c r="A402" s="20" t="s">
        <v>70</v>
      </c>
      <c r="B402" s="21" t="s">
        <v>10</v>
      </c>
      <c r="C402" s="20">
        <f t="shared" si="18"/>
        <v>1767121</v>
      </c>
      <c r="D402" s="20"/>
      <c r="E402" s="20">
        <v>731615</v>
      </c>
      <c r="F402" s="29"/>
      <c r="G402" s="20">
        <v>323953</v>
      </c>
      <c r="H402" s="29"/>
      <c r="I402" s="20">
        <v>262154</v>
      </c>
      <c r="J402" s="29"/>
      <c r="K402" s="20">
        <v>11487</v>
      </c>
      <c r="L402" s="29"/>
      <c r="M402" s="20">
        <v>419672</v>
      </c>
      <c r="N402" s="29"/>
      <c r="O402" s="20">
        <v>18240</v>
      </c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</row>
    <row r="403" spans="1:256" s="7" customFormat="1" ht="13.5" customHeight="1">
      <c r="A403" s="20" t="s">
        <v>105</v>
      </c>
      <c r="B403" s="21" t="s">
        <v>10</v>
      </c>
      <c r="C403" s="20">
        <f t="shared" si="18"/>
        <v>1551191</v>
      </c>
      <c r="D403" s="20"/>
      <c r="E403" s="20">
        <v>719794</v>
      </c>
      <c r="F403" s="29"/>
      <c r="G403" s="20">
        <v>317613</v>
      </c>
      <c r="H403" s="29"/>
      <c r="I403" s="20">
        <v>385748</v>
      </c>
      <c r="J403" s="29"/>
      <c r="K403" s="20">
        <v>17416</v>
      </c>
      <c r="L403" s="29"/>
      <c r="M403" s="20">
        <v>105662</v>
      </c>
      <c r="N403" s="29"/>
      <c r="O403" s="20">
        <v>4958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</row>
    <row r="404" spans="1:256" s="7" customFormat="1" ht="13.5" customHeight="1">
      <c r="A404" s="20" t="s">
        <v>106</v>
      </c>
      <c r="B404" s="21" t="s">
        <v>10</v>
      </c>
      <c r="C404" s="20">
        <f t="shared" si="18"/>
        <v>2649642</v>
      </c>
      <c r="D404" s="20"/>
      <c r="E404" s="20">
        <v>1506214</v>
      </c>
      <c r="F404" s="29"/>
      <c r="G404" s="20">
        <v>211120</v>
      </c>
      <c r="H404" s="29"/>
      <c r="I404" s="20">
        <v>685369</v>
      </c>
      <c r="J404" s="29"/>
      <c r="K404" s="20">
        <v>34714</v>
      </c>
      <c r="L404" s="29"/>
      <c r="M404" s="20">
        <v>205632</v>
      </c>
      <c r="N404" s="29"/>
      <c r="O404" s="20">
        <v>6593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</row>
    <row r="405" spans="1:256" s="7" customFormat="1" ht="13.5" customHeight="1">
      <c r="A405" s="20" t="s">
        <v>279</v>
      </c>
      <c r="B405" s="21" t="s">
        <v>10</v>
      </c>
      <c r="C405" s="20">
        <f t="shared" si="18"/>
        <v>1289849</v>
      </c>
      <c r="D405" s="20"/>
      <c r="E405" s="20">
        <v>629620</v>
      </c>
      <c r="F405" s="29"/>
      <c r="G405" s="20">
        <v>208982</v>
      </c>
      <c r="H405" s="29"/>
      <c r="I405" s="20">
        <v>345852</v>
      </c>
      <c r="J405" s="29"/>
      <c r="K405" s="20">
        <v>1560</v>
      </c>
      <c r="L405" s="29"/>
      <c r="M405" s="20">
        <v>103835</v>
      </c>
      <c r="N405" s="29"/>
      <c r="O405" s="20">
        <v>0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</row>
    <row r="406" spans="1:256" s="7" customFormat="1" ht="13.5" customHeight="1">
      <c r="A406" s="20" t="s">
        <v>107</v>
      </c>
      <c r="B406" s="21" t="s">
        <v>10</v>
      </c>
      <c r="C406" s="20">
        <f t="shared" si="18"/>
        <v>603216</v>
      </c>
      <c r="D406" s="20"/>
      <c r="E406" s="20">
        <v>297437</v>
      </c>
      <c r="F406" s="29"/>
      <c r="G406" s="20">
        <v>107653</v>
      </c>
      <c r="H406" s="29"/>
      <c r="I406" s="20">
        <v>170743</v>
      </c>
      <c r="J406" s="29"/>
      <c r="K406" s="20">
        <v>0</v>
      </c>
      <c r="L406" s="29"/>
      <c r="M406" s="20">
        <v>22221</v>
      </c>
      <c r="N406" s="29"/>
      <c r="O406" s="20">
        <v>5162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</row>
    <row r="407" spans="1:256" s="7" customFormat="1" ht="13.5" customHeight="1">
      <c r="A407" s="20" t="s">
        <v>330</v>
      </c>
      <c r="B407" s="21"/>
      <c r="C407" s="20">
        <f t="shared" si="18"/>
        <v>2560308</v>
      </c>
      <c r="D407" s="20"/>
      <c r="E407" s="20">
        <v>1483550</v>
      </c>
      <c r="F407" s="29"/>
      <c r="G407" s="20">
        <v>233276</v>
      </c>
      <c r="H407" s="29"/>
      <c r="I407" s="20">
        <v>711064</v>
      </c>
      <c r="J407" s="29"/>
      <c r="K407" s="20">
        <v>10951</v>
      </c>
      <c r="L407" s="29"/>
      <c r="M407" s="20">
        <v>114104</v>
      </c>
      <c r="N407" s="29"/>
      <c r="O407" s="20">
        <v>7363</v>
      </c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</row>
    <row r="408" spans="1:256" s="7" customFormat="1" ht="13.5" customHeight="1">
      <c r="A408" s="20" t="s">
        <v>108</v>
      </c>
      <c r="B408" s="21" t="s">
        <v>10</v>
      </c>
      <c r="C408" s="20">
        <f t="shared" si="18"/>
        <v>266890</v>
      </c>
      <c r="D408" s="20"/>
      <c r="E408" s="20">
        <v>87037</v>
      </c>
      <c r="F408" s="29"/>
      <c r="G408" s="20">
        <v>71244</v>
      </c>
      <c r="H408" s="29"/>
      <c r="I408" s="20">
        <v>65314</v>
      </c>
      <c r="J408" s="29"/>
      <c r="K408" s="20">
        <v>7822</v>
      </c>
      <c r="L408" s="29"/>
      <c r="M408" s="20">
        <v>34647</v>
      </c>
      <c r="N408" s="29"/>
      <c r="O408" s="20">
        <v>826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</row>
    <row r="409" spans="1:256" s="7" customFormat="1" ht="13.5" customHeight="1">
      <c r="A409" s="20" t="s">
        <v>109</v>
      </c>
      <c r="B409" s="21" t="s">
        <v>10</v>
      </c>
      <c r="C409" s="20">
        <f t="shared" si="18"/>
        <v>751070</v>
      </c>
      <c r="D409" s="20"/>
      <c r="E409" s="20">
        <v>438204</v>
      </c>
      <c r="F409" s="29"/>
      <c r="G409" s="20">
        <v>82710</v>
      </c>
      <c r="H409" s="29"/>
      <c r="I409" s="20">
        <v>218040</v>
      </c>
      <c r="J409" s="29"/>
      <c r="K409" s="20">
        <v>0</v>
      </c>
      <c r="L409" s="29"/>
      <c r="M409" s="20">
        <v>12116</v>
      </c>
      <c r="N409" s="29"/>
      <c r="O409" s="20">
        <v>0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</row>
    <row r="410" spans="1:256" s="7" customFormat="1" ht="13.5" customHeight="1">
      <c r="A410" s="20" t="s">
        <v>110</v>
      </c>
      <c r="B410" s="21" t="s">
        <v>10</v>
      </c>
      <c r="C410" s="20">
        <f t="shared" si="18"/>
        <v>998983</v>
      </c>
      <c r="D410" s="20"/>
      <c r="E410" s="20">
        <v>574791</v>
      </c>
      <c r="F410" s="29"/>
      <c r="G410" s="20">
        <v>56788</v>
      </c>
      <c r="H410" s="29"/>
      <c r="I410" s="20">
        <v>282593</v>
      </c>
      <c r="J410" s="29"/>
      <c r="K410" s="20">
        <v>7723</v>
      </c>
      <c r="L410" s="29"/>
      <c r="M410" s="20">
        <v>75345</v>
      </c>
      <c r="N410" s="29"/>
      <c r="O410" s="20">
        <v>1743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</row>
    <row r="411" spans="1:256" s="7" customFormat="1" ht="13.5" customHeight="1">
      <c r="A411" s="20" t="s">
        <v>274</v>
      </c>
      <c r="B411" s="21" t="s">
        <v>10</v>
      </c>
      <c r="C411" s="20">
        <f t="shared" si="18"/>
        <v>249650</v>
      </c>
      <c r="D411" s="20"/>
      <c r="E411" s="20">
        <v>171960</v>
      </c>
      <c r="F411" s="29"/>
      <c r="G411" s="20">
        <v>2788</v>
      </c>
      <c r="H411" s="29"/>
      <c r="I411" s="20">
        <v>71978</v>
      </c>
      <c r="J411" s="29"/>
      <c r="K411" s="20">
        <v>0</v>
      </c>
      <c r="L411" s="29"/>
      <c r="M411" s="20">
        <v>2924</v>
      </c>
      <c r="N411" s="29"/>
      <c r="O411" s="20">
        <v>0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</row>
    <row r="412" spans="1:256" s="7" customFormat="1" ht="13.5" customHeight="1">
      <c r="A412" s="20" t="s">
        <v>331</v>
      </c>
      <c r="B412" s="21"/>
      <c r="C412" s="20">
        <f t="shared" si="18"/>
        <v>2271481</v>
      </c>
      <c r="D412" s="20"/>
      <c r="E412" s="20">
        <v>1368943</v>
      </c>
      <c r="F412" s="29"/>
      <c r="G412" s="20">
        <v>224452</v>
      </c>
      <c r="H412" s="29"/>
      <c r="I412" s="20">
        <v>607457</v>
      </c>
      <c r="J412" s="29"/>
      <c r="K412" s="20">
        <v>28168</v>
      </c>
      <c r="L412" s="29"/>
      <c r="M412" s="20">
        <v>7846</v>
      </c>
      <c r="N412" s="29"/>
      <c r="O412" s="20">
        <v>34615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</row>
    <row r="413" spans="1:256" s="7" customFormat="1" ht="13.5" customHeight="1">
      <c r="A413" s="20" t="s">
        <v>111</v>
      </c>
      <c r="B413" s="21" t="s">
        <v>10</v>
      </c>
      <c r="C413" s="20">
        <f t="shared" si="18"/>
        <v>259493</v>
      </c>
      <c r="D413" s="20"/>
      <c r="E413" s="20">
        <v>108018</v>
      </c>
      <c r="F413" s="29"/>
      <c r="G413" s="20">
        <v>49848</v>
      </c>
      <c r="H413" s="29"/>
      <c r="I413" s="20">
        <v>60480</v>
      </c>
      <c r="J413" s="29"/>
      <c r="K413" s="20">
        <v>4712</v>
      </c>
      <c r="L413" s="29"/>
      <c r="M413" s="20">
        <v>34635</v>
      </c>
      <c r="N413" s="29"/>
      <c r="O413" s="20">
        <v>1800</v>
      </c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</row>
    <row r="414" spans="1:256" s="7" customFormat="1" ht="13.5" customHeight="1">
      <c r="A414" s="20" t="s">
        <v>354</v>
      </c>
      <c r="B414" s="21"/>
      <c r="C414" s="20">
        <f>SUM(E414:O414)</f>
        <v>171925</v>
      </c>
      <c r="D414" s="20"/>
      <c r="E414" s="20">
        <v>0</v>
      </c>
      <c r="F414" s="29"/>
      <c r="G414" s="20">
        <v>0</v>
      </c>
      <c r="H414" s="29"/>
      <c r="I414" s="20">
        <v>171925</v>
      </c>
      <c r="J414" s="29"/>
      <c r="K414" s="20">
        <v>0</v>
      </c>
      <c r="L414" s="29"/>
      <c r="M414" s="20">
        <v>0</v>
      </c>
      <c r="N414" s="29"/>
      <c r="O414" s="20">
        <v>0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</row>
    <row r="415" spans="1:256" s="7" customFormat="1" ht="13.5" customHeight="1">
      <c r="A415" s="20" t="s">
        <v>112</v>
      </c>
      <c r="B415" s="21" t="s">
        <v>10</v>
      </c>
      <c r="C415" s="20">
        <f t="shared" si="18"/>
        <v>1623865</v>
      </c>
      <c r="D415" s="20"/>
      <c r="E415" s="20">
        <v>795484</v>
      </c>
      <c r="F415" s="29"/>
      <c r="G415" s="20">
        <v>308164</v>
      </c>
      <c r="H415" s="29"/>
      <c r="I415" s="20">
        <v>449519</v>
      </c>
      <c r="J415" s="29"/>
      <c r="K415" s="20">
        <v>7251</v>
      </c>
      <c r="L415" s="29"/>
      <c r="M415" s="20">
        <v>63447</v>
      </c>
      <c r="N415" s="29"/>
      <c r="O415" s="20">
        <v>0</v>
      </c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</row>
    <row r="416" spans="1:256" s="7" customFormat="1" ht="13.5" customHeight="1">
      <c r="A416" s="20" t="s">
        <v>113</v>
      </c>
      <c r="B416" s="21" t="s">
        <v>10</v>
      </c>
      <c r="C416" s="25">
        <f t="shared" si="18"/>
        <v>2721149</v>
      </c>
      <c r="D416" s="20"/>
      <c r="E416" s="25">
        <v>1267612</v>
      </c>
      <c r="F416" s="29"/>
      <c r="G416" s="25">
        <v>387936</v>
      </c>
      <c r="H416" s="29"/>
      <c r="I416" s="25">
        <v>548377</v>
      </c>
      <c r="J416" s="29"/>
      <c r="K416" s="25">
        <v>26814</v>
      </c>
      <c r="L416" s="29"/>
      <c r="M416" s="25">
        <v>485904</v>
      </c>
      <c r="N416" s="29"/>
      <c r="O416" s="25">
        <v>4506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</row>
    <row r="417" spans="1:256" s="7" customFormat="1" ht="13.5" customHeight="1">
      <c r="A417" s="20" t="s">
        <v>276</v>
      </c>
      <c r="B417" s="21" t="s">
        <v>10</v>
      </c>
      <c r="C417" s="20" t="s">
        <v>10</v>
      </c>
      <c r="D417" s="20"/>
      <c r="E417" s="20" t="s">
        <v>10</v>
      </c>
      <c r="F417" s="29" t="s">
        <v>10</v>
      </c>
      <c r="G417" s="20" t="s">
        <v>10</v>
      </c>
      <c r="H417" s="29" t="s">
        <v>10</v>
      </c>
      <c r="I417" s="20" t="s">
        <v>10</v>
      </c>
      <c r="J417" s="29" t="s">
        <v>10</v>
      </c>
      <c r="K417" s="20" t="s">
        <v>10</v>
      </c>
      <c r="L417" s="29" t="s">
        <v>10</v>
      </c>
      <c r="M417" s="20" t="s">
        <v>10</v>
      </c>
      <c r="N417" s="29" t="s">
        <v>10</v>
      </c>
      <c r="O417" s="20" t="s">
        <v>10</v>
      </c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</row>
    <row r="418" spans="1:256" s="7" customFormat="1" ht="13.5" customHeight="1">
      <c r="A418" s="20" t="s">
        <v>181</v>
      </c>
      <c r="B418" s="21" t="s">
        <v>10</v>
      </c>
      <c r="C418" s="25">
        <f>SUM(E418:O418)</f>
        <v>24350414</v>
      </c>
      <c r="D418" s="20"/>
      <c r="E418" s="25">
        <f>SUM(E399:E416)</f>
        <v>12681384</v>
      </c>
      <c r="F418" s="29"/>
      <c r="G418" s="25">
        <f>SUM(G399:G416)</f>
        <v>3030875</v>
      </c>
      <c r="H418" s="29"/>
      <c r="I418" s="25">
        <f>SUM(I399:I416)</f>
        <v>6177910</v>
      </c>
      <c r="J418" s="29"/>
      <c r="K418" s="25">
        <f>SUM(K399:K416)</f>
        <v>199741</v>
      </c>
      <c r="L418" s="29"/>
      <c r="M418" s="25">
        <f>SUM(M399:M416)</f>
        <v>2139916</v>
      </c>
      <c r="N418" s="29"/>
      <c r="O418" s="25">
        <f>SUM(O399:O416)</f>
        <v>120588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</row>
    <row r="419" spans="1:256" s="7" customFormat="1" ht="13.5" customHeight="1">
      <c r="A419" s="20"/>
      <c r="B419" s="21" t="s">
        <v>10</v>
      </c>
      <c r="C419" s="20"/>
      <c r="D419" s="20"/>
      <c r="E419" s="20"/>
      <c r="F419" s="29"/>
      <c r="G419" s="20"/>
      <c r="H419" s="29"/>
      <c r="I419" s="20"/>
      <c r="J419" s="29"/>
      <c r="K419" s="20"/>
      <c r="L419" s="29"/>
      <c r="M419" s="20"/>
      <c r="N419" s="29"/>
      <c r="O419" s="20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</row>
    <row r="420" spans="1:256" s="7" customFormat="1" ht="13.5" customHeight="1">
      <c r="A420" s="20" t="s">
        <v>182</v>
      </c>
      <c r="B420" s="21" t="s">
        <v>10</v>
      </c>
      <c r="C420" s="25">
        <f>SUM(E420:O420)</f>
        <v>58087531</v>
      </c>
      <c r="D420" s="25"/>
      <c r="E420" s="25">
        <f aca="true" t="shared" si="19" ref="E420:L420">SUM(E418+E396++E394+E392+E390+E388+E386+E384+E382+E378+E371+E367+E363+E361+E356+E354+E380+E369+E365)</f>
        <v>29041484</v>
      </c>
      <c r="F420" s="29">
        <f t="shared" si="19"/>
        <v>0</v>
      </c>
      <c r="G420" s="25">
        <f t="shared" si="19"/>
        <v>5155020</v>
      </c>
      <c r="H420" s="29">
        <f t="shared" si="19"/>
        <v>0</v>
      </c>
      <c r="I420" s="25">
        <f t="shared" si="19"/>
        <v>12893282</v>
      </c>
      <c r="J420" s="29">
        <f t="shared" si="19"/>
        <v>0</v>
      </c>
      <c r="K420" s="25">
        <f t="shared" si="19"/>
        <v>409776</v>
      </c>
      <c r="L420" s="29">
        <f t="shared" si="19"/>
        <v>0</v>
      </c>
      <c r="M420" s="25">
        <f>SUM(M418+M396++M394+M392+M390+M388+M386+M384+M382+M378+M371+M367+M363+M361+M356+M354+M380+M369+M365)</f>
        <v>8886434</v>
      </c>
      <c r="N420" s="29">
        <f>SUM(N418+N396++N394+N392+N390+N388+N386+N384+N382+N378+N371+N367+N363+N361+N356+N354+N380+N369+N365)</f>
        <v>0</v>
      </c>
      <c r="O420" s="25">
        <f>SUM(O418+O396++O394+O392+O390+O388+O386+O384+O382+O378+O371+O367+O363+O361+O356+O354+O380+O369+O365)</f>
        <v>1701535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</row>
    <row r="421" spans="1:256" s="7" customFormat="1" ht="13.5" customHeight="1">
      <c r="A421" s="20"/>
      <c r="B421" s="21"/>
      <c r="C421" s="29"/>
      <c r="D421" s="20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</row>
    <row r="422" spans="1:256" s="7" customFormat="1" ht="13.5" customHeight="1">
      <c r="A422" s="20" t="s">
        <v>217</v>
      </c>
      <c r="B422" s="21" t="s">
        <v>10</v>
      </c>
      <c r="C422" s="20" t="s">
        <v>10</v>
      </c>
      <c r="D422" s="20"/>
      <c r="E422" s="20" t="s">
        <v>10</v>
      </c>
      <c r="F422" s="29" t="s">
        <v>10</v>
      </c>
      <c r="G422" s="20" t="s">
        <v>10</v>
      </c>
      <c r="H422" s="29" t="s">
        <v>10</v>
      </c>
      <c r="I422" s="20" t="s">
        <v>10</v>
      </c>
      <c r="J422" s="29" t="s">
        <v>10</v>
      </c>
      <c r="K422" s="20" t="s">
        <v>10</v>
      </c>
      <c r="L422" s="29" t="s">
        <v>10</v>
      </c>
      <c r="M422" s="20" t="s">
        <v>10</v>
      </c>
      <c r="N422" s="29" t="s">
        <v>10</v>
      </c>
      <c r="O422" s="20" t="s">
        <v>10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</row>
    <row r="423" spans="1:256" s="7" customFormat="1" ht="13.5" customHeight="1">
      <c r="A423" s="20" t="s">
        <v>292</v>
      </c>
      <c r="B423" s="21"/>
      <c r="C423" s="30">
        <f>SUM(E423:O423)</f>
        <v>873748</v>
      </c>
      <c r="D423" s="20"/>
      <c r="E423" s="30">
        <v>372053</v>
      </c>
      <c r="F423" s="29"/>
      <c r="G423" s="30">
        <v>253406</v>
      </c>
      <c r="H423" s="29"/>
      <c r="I423" s="30">
        <v>168778</v>
      </c>
      <c r="J423" s="29"/>
      <c r="K423" s="30">
        <v>5286</v>
      </c>
      <c r="L423" s="29"/>
      <c r="M423" s="30">
        <v>74225</v>
      </c>
      <c r="N423" s="29"/>
      <c r="O423" s="30">
        <v>0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</row>
    <row r="424" spans="1:256" s="7" customFormat="1" ht="13.5" customHeight="1">
      <c r="A424" s="20"/>
      <c r="B424" s="21"/>
      <c r="C424" s="20"/>
      <c r="D424" s="20"/>
      <c r="E424" s="20"/>
      <c r="F424" s="29"/>
      <c r="G424" s="20"/>
      <c r="H424" s="29"/>
      <c r="I424" s="20"/>
      <c r="J424" s="29"/>
      <c r="K424" s="20"/>
      <c r="L424" s="29"/>
      <c r="M424" s="20"/>
      <c r="N424" s="29"/>
      <c r="O424" s="20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</row>
    <row r="425" spans="1:256" s="7" customFormat="1" ht="13.5" customHeight="1">
      <c r="A425" s="20" t="s">
        <v>342</v>
      </c>
      <c r="B425" s="21" t="s">
        <v>10</v>
      </c>
      <c r="C425" s="25">
        <f>SUM(E425:O425)</f>
        <v>397079</v>
      </c>
      <c r="D425" s="20"/>
      <c r="E425" s="25">
        <v>126140</v>
      </c>
      <c r="F425" s="29"/>
      <c r="G425" s="25">
        <v>0</v>
      </c>
      <c r="H425" s="29"/>
      <c r="I425" s="25">
        <v>52799</v>
      </c>
      <c r="J425" s="29"/>
      <c r="K425" s="25">
        <v>9934</v>
      </c>
      <c r="L425" s="29"/>
      <c r="M425" s="25">
        <v>205852</v>
      </c>
      <c r="N425" s="29"/>
      <c r="O425" s="25">
        <v>2354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</row>
    <row r="426" spans="1:256" s="7" customFormat="1" ht="13.5" customHeight="1">
      <c r="A426" s="20"/>
      <c r="B426" s="21"/>
      <c r="C426" s="29"/>
      <c r="D426" s="20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</row>
    <row r="427" spans="1:256" s="7" customFormat="1" ht="13.5" customHeight="1">
      <c r="A427" s="20" t="s">
        <v>293</v>
      </c>
      <c r="B427" s="21" t="s">
        <v>10</v>
      </c>
      <c r="C427" s="25">
        <f>SUM(E427:O427)</f>
        <v>761350</v>
      </c>
      <c r="D427" s="20"/>
      <c r="E427" s="25">
        <v>532686</v>
      </c>
      <c r="F427" s="29"/>
      <c r="G427" s="25">
        <v>58448</v>
      </c>
      <c r="H427" s="29"/>
      <c r="I427" s="25">
        <v>210210</v>
      </c>
      <c r="J427" s="29"/>
      <c r="K427" s="25">
        <v>1877</v>
      </c>
      <c r="L427" s="29"/>
      <c r="M427" s="25">
        <v>-44705</v>
      </c>
      <c r="N427" s="29"/>
      <c r="O427" s="25">
        <v>2834</v>
      </c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</row>
    <row r="428" spans="1:256" s="7" customFormat="1" ht="13.5" customHeight="1">
      <c r="A428" s="20"/>
      <c r="B428" s="21"/>
      <c r="C428" s="29"/>
      <c r="D428" s="20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</row>
    <row r="429" spans="1:256" s="7" customFormat="1" ht="13.5" customHeight="1">
      <c r="A429" s="20" t="s">
        <v>332</v>
      </c>
      <c r="B429" s="21" t="s">
        <v>10</v>
      </c>
      <c r="C429" s="30">
        <f>SUM(E429:O429)</f>
        <v>1473202</v>
      </c>
      <c r="D429" s="20"/>
      <c r="E429" s="30">
        <v>478470</v>
      </c>
      <c r="F429" s="29"/>
      <c r="G429" s="30">
        <v>410176</v>
      </c>
      <c r="H429" s="29"/>
      <c r="I429" s="30">
        <v>371834</v>
      </c>
      <c r="J429" s="29"/>
      <c r="K429" s="30">
        <v>7830</v>
      </c>
      <c r="L429" s="29"/>
      <c r="M429" s="30">
        <v>203126</v>
      </c>
      <c r="N429" s="29"/>
      <c r="O429" s="30">
        <v>1766</v>
      </c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</row>
    <row r="430" spans="1:256" s="7" customFormat="1" ht="13.5" customHeight="1">
      <c r="A430" s="20"/>
      <c r="B430" s="21"/>
      <c r="C430" s="29"/>
      <c r="D430" s="20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</row>
    <row r="431" spans="1:256" s="7" customFormat="1" ht="13.5" customHeight="1">
      <c r="A431" s="20" t="s">
        <v>312</v>
      </c>
      <c r="B431" s="21"/>
      <c r="C431" s="25">
        <f>SUM(E431:O431)</f>
        <v>5140956</v>
      </c>
      <c r="D431" s="20"/>
      <c r="E431" s="30">
        <v>1747593</v>
      </c>
      <c r="F431" s="29"/>
      <c r="G431" s="30">
        <v>846106</v>
      </c>
      <c r="H431" s="29"/>
      <c r="I431" s="30">
        <v>1007014</v>
      </c>
      <c r="J431" s="29"/>
      <c r="K431" s="30">
        <v>253380</v>
      </c>
      <c r="L431" s="29"/>
      <c r="M431" s="30">
        <v>1238897</v>
      </c>
      <c r="N431" s="29"/>
      <c r="O431" s="30">
        <v>47966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</row>
    <row r="432" spans="1:256" s="7" customFormat="1" ht="13.5" customHeight="1">
      <c r="A432" s="20"/>
      <c r="B432" s="21" t="s">
        <v>10</v>
      </c>
      <c r="C432" s="20"/>
      <c r="D432" s="20"/>
      <c r="E432" s="20"/>
      <c r="F432" s="29"/>
      <c r="G432" s="20"/>
      <c r="H432" s="29"/>
      <c r="I432" s="20"/>
      <c r="J432" s="29"/>
      <c r="K432" s="20"/>
      <c r="L432" s="29"/>
      <c r="M432" s="20"/>
      <c r="N432" s="29"/>
      <c r="O432" s="20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</row>
    <row r="433" spans="1:256" s="7" customFormat="1" ht="13.5" customHeight="1">
      <c r="A433" s="20" t="s">
        <v>231</v>
      </c>
      <c r="B433" s="21" t="s">
        <v>10</v>
      </c>
      <c r="C433" s="20"/>
      <c r="D433" s="20"/>
      <c r="E433" s="20"/>
      <c r="F433" s="29"/>
      <c r="G433" s="20"/>
      <c r="H433" s="29"/>
      <c r="I433" s="20"/>
      <c r="J433" s="29"/>
      <c r="K433" s="20"/>
      <c r="L433" s="29"/>
      <c r="M433" s="20"/>
      <c r="N433" s="29"/>
      <c r="O433" s="20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</row>
    <row r="434" spans="1:256" s="7" customFormat="1" ht="13.5" customHeight="1">
      <c r="A434" s="20" t="s">
        <v>114</v>
      </c>
      <c r="B434" s="21" t="s">
        <v>10</v>
      </c>
      <c r="C434" s="25">
        <f>SUM(E434:O434)</f>
        <v>1285830</v>
      </c>
      <c r="D434" s="20"/>
      <c r="E434" s="25">
        <v>638295</v>
      </c>
      <c r="F434" s="29"/>
      <c r="G434" s="25">
        <v>143600</v>
      </c>
      <c r="H434" s="29"/>
      <c r="I434" s="25">
        <v>305175</v>
      </c>
      <c r="J434" s="29"/>
      <c r="K434" s="25">
        <v>31367</v>
      </c>
      <c r="L434" s="29"/>
      <c r="M434" s="25">
        <v>162087</v>
      </c>
      <c r="N434" s="29"/>
      <c r="O434" s="25">
        <v>5306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</row>
    <row r="435" spans="1:256" s="7" customFormat="1" ht="13.5" customHeight="1">
      <c r="A435" s="20" t="s">
        <v>350</v>
      </c>
      <c r="B435" s="21" t="s">
        <v>10</v>
      </c>
      <c r="C435" s="27">
        <f>SUM(E435:O435)</f>
        <v>1285830</v>
      </c>
      <c r="D435" s="32"/>
      <c r="E435" s="27">
        <f>SUM(E434)</f>
        <v>638295</v>
      </c>
      <c r="F435" s="29">
        <f aca="true" t="shared" si="20" ref="F435:O435">SUM(F434)</f>
        <v>0</v>
      </c>
      <c r="G435" s="27">
        <f t="shared" si="20"/>
        <v>143600</v>
      </c>
      <c r="H435" s="29">
        <f t="shared" si="20"/>
        <v>0</v>
      </c>
      <c r="I435" s="27">
        <f t="shared" si="20"/>
        <v>305175</v>
      </c>
      <c r="J435" s="29">
        <f t="shared" si="20"/>
        <v>0</v>
      </c>
      <c r="K435" s="27">
        <f t="shared" si="20"/>
        <v>31367</v>
      </c>
      <c r="L435" s="29">
        <f t="shared" si="20"/>
        <v>0</v>
      </c>
      <c r="M435" s="27">
        <f t="shared" si="20"/>
        <v>162087</v>
      </c>
      <c r="N435" s="29">
        <f t="shared" si="20"/>
        <v>0</v>
      </c>
      <c r="O435" s="27">
        <f t="shared" si="20"/>
        <v>5306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</row>
    <row r="436" spans="1:256" s="7" customFormat="1" ht="13.5" customHeight="1">
      <c r="A436" s="20"/>
      <c r="B436" s="21"/>
      <c r="C436" s="20"/>
      <c r="D436" s="20"/>
      <c r="E436" s="20"/>
      <c r="F436" s="29"/>
      <c r="G436" s="20"/>
      <c r="H436" s="29"/>
      <c r="I436" s="20"/>
      <c r="J436" s="29"/>
      <c r="K436" s="20"/>
      <c r="L436" s="29"/>
      <c r="M436" s="20"/>
      <c r="N436" s="29"/>
      <c r="O436" s="20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</row>
    <row r="437" spans="1:256" s="7" customFormat="1" ht="13.5" customHeight="1">
      <c r="A437" s="20" t="s">
        <v>232</v>
      </c>
      <c r="B437" s="21" t="s">
        <v>10</v>
      </c>
      <c r="C437" s="20" t="s">
        <v>10</v>
      </c>
      <c r="D437" s="20"/>
      <c r="E437" s="20"/>
      <c r="F437" s="29"/>
      <c r="G437" s="20"/>
      <c r="H437" s="29"/>
      <c r="I437" s="20"/>
      <c r="J437" s="29"/>
      <c r="K437" s="20"/>
      <c r="L437" s="29"/>
      <c r="M437" s="20"/>
      <c r="N437" s="29"/>
      <c r="O437" s="20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</row>
    <row r="438" spans="1:256" s="7" customFormat="1" ht="13.5" customHeight="1">
      <c r="A438" s="20" t="s">
        <v>333</v>
      </c>
      <c r="B438" s="21" t="s">
        <v>10</v>
      </c>
      <c r="C438" s="20">
        <f aca="true" t="shared" si="21" ref="C438:C453">SUM(E438:O438)</f>
        <v>804978</v>
      </c>
      <c r="D438" s="20"/>
      <c r="E438" s="20">
        <v>429343</v>
      </c>
      <c r="F438" s="29"/>
      <c r="G438" s="20">
        <v>43042</v>
      </c>
      <c r="H438" s="29"/>
      <c r="I438" s="20">
        <v>140882</v>
      </c>
      <c r="J438" s="29"/>
      <c r="K438" s="20">
        <v>15079</v>
      </c>
      <c r="L438" s="29"/>
      <c r="M438" s="20">
        <v>172483</v>
      </c>
      <c r="N438" s="29"/>
      <c r="O438" s="20">
        <v>4149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</row>
    <row r="439" spans="1:256" s="7" customFormat="1" ht="13.5" customHeight="1">
      <c r="A439" s="20" t="s">
        <v>212</v>
      </c>
      <c r="B439" s="21" t="s">
        <v>10</v>
      </c>
      <c r="C439" s="20">
        <f t="shared" si="21"/>
        <v>221030</v>
      </c>
      <c r="D439" s="20"/>
      <c r="E439" s="24">
        <v>118770</v>
      </c>
      <c r="F439" s="29"/>
      <c r="G439" s="24">
        <v>27110</v>
      </c>
      <c r="H439" s="29"/>
      <c r="I439" s="24">
        <v>47823</v>
      </c>
      <c r="J439" s="29"/>
      <c r="K439" s="24">
        <v>1027</v>
      </c>
      <c r="L439" s="29"/>
      <c r="M439" s="24">
        <v>26300</v>
      </c>
      <c r="N439" s="29"/>
      <c r="O439" s="24">
        <v>0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</row>
    <row r="440" spans="1:256" s="7" customFormat="1" ht="13.5" customHeight="1">
      <c r="A440" s="20" t="s">
        <v>294</v>
      </c>
      <c r="B440" s="21"/>
      <c r="C440" s="20">
        <f t="shared" si="21"/>
        <v>659460</v>
      </c>
      <c r="D440" s="20"/>
      <c r="E440" s="24">
        <v>272173</v>
      </c>
      <c r="F440" s="29"/>
      <c r="G440" s="24">
        <v>48099</v>
      </c>
      <c r="H440" s="29"/>
      <c r="I440" s="24">
        <v>97477</v>
      </c>
      <c r="J440" s="29"/>
      <c r="K440" s="24">
        <v>12470</v>
      </c>
      <c r="L440" s="29"/>
      <c r="M440" s="24">
        <v>229241</v>
      </c>
      <c r="N440" s="29"/>
      <c r="O440" s="24">
        <v>0</v>
      </c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</row>
    <row r="441" spans="1:256" s="7" customFormat="1" ht="13.5" customHeight="1">
      <c r="A441" s="20" t="s">
        <v>115</v>
      </c>
      <c r="B441" s="21" t="s">
        <v>10</v>
      </c>
      <c r="C441" s="20">
        <f t="shared" si="21"/>
        <v>891067</v>
      </c>
      <c r="D441" s="20"/>
      <c r="E441" s="24">
        <v>327990</v>
      </c>
      <c r="F441" s="29"/>
      <c r="G441" s="24">
        <v>269571</v>
      </c>
      <c r="H441" s="29"/>
      <c r="I441" s="24">
        <v>221610</v>
      </c>
      <c r="J441" s="29"/>
      <c r="K441" s="24">
        <v>5623</v>
      </c>
      <c r="L441" s="29"/>
      <c r="M441" s="24">
        <v>58288</v>
      </c>
      <c r="N441" s="29"/>
      <c r="O441" s="24">
        <v>7985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</row>
    <row r="442" spans="1:256" s="7" customFormat="1" ht="13.5" customHeight="1">
      <c r="A442" s="20" t="s">
        <v>295</v>
      </c>
      <c r="B442" s="21"/>
      <c r="C442" s="20">
        <f t="shared" si="21"/>
        <v>63400</v>
      </c>
      <c r="D442" s="20"/>
      <c r="E442" s="24">
        <v>8112</v>
      </c>
      <c r="F442" s="29"/>
      <c r="G442" s="24">
        <v>34243</v>
      </c>
      <c r="H442" s="29"/>
      <c r="I442" s="24">
        <v>21020</v>
      </c>
      <c r="J442" s="29"/>
      <c r="K442" s="24">
        <v>0</v>
      </c>
      <c r="L442" s="29"/>
      <c r="M442" s="24">
        <v>25</v>
      </c>
      <c r="N442" s="29"/>
      <c r="O442" s="24">
        <v>0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</row>
    <row r="443" spans="1:256" s="7" customFormat="1" ht="13.5" customHeight="1">
      <c r="A443" s="20" t="s">
        <v>246</v>
      </c>
      <c r="B443" s="21"/>
      <c r="C443" s="20">
        <f t="shared" si="21"/>
        <v>4220</v>
      </c>
      <c r="D443" s="20"/>
      <c r="E443" s="24">
        <v>0</v>
      </c>
      <c r="F443" s="29"/>
      <c r="G443" s="24">
        <v>0</v>
      </c>
      <c r="H443" s="29"/>
      <c r="I443" s="24">
        <v>0</v>
      </c>
      <c r="J443" s="29"/>
      <c r="K443" s="24">
        <v>0</v>
      </c>
      <c r="L443" s="29"/>
      <c r="M443" s="24">
        <v>4220</v>
      </c>
      <c r="N443" s="29"/>
      <c r="O443" s="24">
        <v>0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</row>
    <row r="444" spans="1:256" s="7" customFormat="1" ht="13.5" customHeight="1">
      <c r="A444" s="20" t="s">
        <v>116</v>
      </c>
      <c r="B444" s="21" t="s">
        <v>10</v>
      </c>
      <c r="C444" s="20">
        <f t="shared" si="21"/>
        <v>427242</v>
      </c>
      <c r="D444" s="20"/>
      <c r="E444" s="20">
        <v>232522</v>
      </c>
      <c r="F444" s="29"/>
      <c r="G444" s="20">
        <v>50229</v>
      </c>
      <c r="H444" s="29"/>
      <c r="I444" s="20">
        <v>121068</v>
      </c>
      <c r="J444" s="29"/>
      <c r="K444" s="20">
        <v>12242</v>
      </c>
      <c r="L444" s="29"/>
      <c r="M444" s="20">
        <v>11181</v>
      </c>
      <c r="N444" s="29"/>
      <c r="O444" s="20">
        <v>0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</row>
    <row r="445" spans="1:256" s="7" customFormat="1" ht="13.5" customHeight="1">
      <c r="A445" s="20" t="s">
        <v>117</v>
      </c>
      <c r="B445" s="21" t="s">
        <v>10</v>
      </c>
      <c r="C445" s="20">
        <f t="shared" si="21"/>
        <v>657799</v>
      </c>
      <c r="D445" s="20"/>
      <c r="E445" s="20">
        <v>304655</v>
      </c>
      <c r="F445" s="29"/>
      <c r="G445" s="20">
        <v>135038</v>
      </c>
      <c r="H445" s="29"/>
      <c r="I445" s="20">
        <v>149931</v>
      </c>
      <c r="J445" s="29"/>
      <c r="K445" s="20">
        <v>18115</v>
      </c>
      <c r="L445" s="29"/>
      <c r="M445" s="20">
        <v>44293</v>
      </c>
      <c r="N445" s="29"/>
      <c r="O445" s="20">
        <v>5767</v>
      </c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</row>
    <row r="446" spans="1:256" s="7" customFormat="1" ht="13.5" customHeight="1">
      <c r="A446" s="20" t="s">
        <v>270</v>
      </c>
      <c r="B446" s="21"/>
      <c r="C446" s="20">
        <f t="shared" si="21"/>
        <v>351464</v>
      </c>
      <c r="D446" s="20"/>
      <c r="E446" s="20">
        <v>187042</v>
      </c>
      <c r="F446" s="29"/>
      <c r="G446" s="20">
        <v>47940</v>
      </c>
      <c r="H446" s="29"/>
      <c r="I446" s="20">
        <v>91575</v>
      </c>
      <c r="J446" s="29"/>
      <c r="K446" s="20">
        <v>10073</v>
      </c>
      <c r="L446" s="29"/>
      <c r="M446" s="20">
        <v>14834</v>
      </c>
      <c r="N446" s="29"/>
      <c r="O446" s="20">
        <v>0</v>
      </c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</row>
    <row r="447" spans="1:256" s="7" customFormat="1" ht="13.5" customHeight="1">
      <c r="A447" s="20" t="s">
        <v>118</v>
      </c>
      <c r="B447" s="21" t="s">
        <v>10</v>
      </c>
      <c r="C447" s="20">
        <f t="shared" si="21"/>
        <v>242113</v>
      </c>
      <c r="D447" s="20"/>
      <c r="E447" s="20">
        <v>157210</v>
      </c>
      <c r="F447" s="29"/>
      <c r="G447" s="20">
        <v>9372</v>
      </c>
      <c r="H447" s="29"/>
      <c r="I447" s="20">
        <v>64944</v>
      </c>
      <c r="J447" s="29"/>
      <c r="K447" s="20">
        <v>3334</v>
      </c>
      <c r="L447" s="29"/>
      <c r="M447" s="20">
        <v>7253</v>
      </c>
      <c r="N447" s="29"/>
      <c r="O447" s="20">
        <v>0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</row>
    <row r="448" spans="1:256" s="7" customFormat="1" ht="13.5" customHeight="1">
      <c r="A448" s="20" t="s">
        <v>240</v>
      </c>
      <c r="B448" s="21" t="s">
        <v>10</v>
      </c>
      <c r="C448" s="20">
        <f t="shared" si="21"/>
        <v>322852</v>
      </c>
      <c r="D448" s="20"/>
      <c r="E448" s="20">
        <v>170975</v>
      </c>
      <c r="F448" s="29"/>
      <c r="G448" s="20">
        <v>39226</v>
      </c>
      <c r="H448" s="29"/>
      <c r="I448" s="20">
        <v>85840</v>
      </c>
      <c r="J448" s="29"/>
      <c r="K448" s="20">
        <v>4192</v>
      </c>
      <c r="L448" s="29"/>
      <c r="M448" s="20">
        <v>22619</v>
      </c>
      <c r="N448" s="29"/>
      <c r="O448" s="20">
        <v>0</v>
      </c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</row>
    <row r="449" spans="1:256" s="7" customFormat="1" ht="13.5" customHeight="1">
      <c r="A449" s="20" t="s">
        <v>271</v>
      </c>
      <c r="B449" s="21"/>
      <c r="C449" s="20">
        <f t="shared" si="21"/>
        <v>5710</v>
      </c>
      <c r="D449" s="20"/>
      <c r="E449" s="20">
        <v>0</v>
      </c>
      <c r="F449" s="29"/>
      <c r="G449" s="20">
        <v>1550</v>
      </c>
      <c r="H449" s="29"/>
      <c r="I449" s="20">
        <v>0</v>
      </c>
      <c r="J449" s="29"/>
      <c r="K449" s="20">
        <v>0</v>
      </c>
      <c r="L449" s="29"/>
      <c r="M449" s="20">
        <v>4160</v>
      </c>
      <c r="N449" s="29"/>
      <c r="O449" s="20">
        <v>0</v>
      </c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</row>
    <row r="450" spans="1:256" s="7" customFormat="1" ht="13.5" customHeight="1">
      <c r="A450" s="20" t="s">
        <v>119</v>
      </c>
      <c r="B450" s="21" t="s">
        <v>10</v>
      </c>
      <c r="C450" s="20">
        <f t="shared" si="21"/>
        <v>18193</v>
      </c>
      <c r="D450" s="20"/>
      <c r="E450" s="24">
        <v>0</v>
      </c>
      <c r="F450" s="29"/>
      <c r="G450" s="24">
        <v>18193</v>
      </c>
      <c r="H450" s="29"/>
      <c r="I450" s="24">
        <v>0</v>
      </c>
      <c r="J450" s="29"/>
      <c r="K450" s="24">
        <v>0</v>
      </c>
      <c r="L450" s="29"/>
      <c r="M450" s="24">
        <v>0</v>
      </c>
      <c r="N450" s="29"/>
      <c r="O450" s="24">
        <v>0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</row>
    <row r="451" spans="1:256" s="7" customFormat="1" ht="13.5" customHeight="1">
      <c r="A451" s="20" t="s">
        <v>120</v>
      </c>
      <c r="B451" s="21" t="s">
        <v>10</v>
      </c>
      <c r="C451" s="29">
        <f t="shared" si="21"/>
        <v>9412</v>
      </c>
      <c r="D451" s="20"/>
      <c r="E451" s="31">
        <v>0</v>
      </c>
      <c r="F451" s="29"/>
      <c r="G451" s="31">
        <v>9412</v>
      </c>
      <c r="H451" s="29"/>
      <c r="I451" s="31">
        <v>0</v>
      </c>
      <c r="J451" s="29"/>
      <c r="K451" s="31">
        <v>0</v>
      </c>
      <c r="L451" s="29"/>
      <c r="M451" s="31">
        <v>0</v>
      </c>
      <c r="N451" s="29"/>
      <c r="O451" s="31">
        <v>0</v>
      </c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</row>
    <row r="452" spans="1:256" s="7" customFormat="1" ht="13.5" customHeight="1">
      <c r="A452" s="20" t="s">
        <v>334</v>
      </c>
      <c r="B452" s="21"/>
      <c r="C452" s="30">
        <f t="shared" si="21"/>
        <v>14641</v>
      </c>
      <c r="D452" s="20"/>
      <c r="E452" s="43">
        <v>0</v>
      </c>
      <c r="F452" s="29"/>
      <c r="G452" s="43">
        <v>5244</v>
      </c>
      <c r="H452" s="29"/>
      <c r="I452" s="43">
        <v>0</v>
      </c>
      <c r="J452" s="29"/>
      <c r="K452" s="43">
        <v>0</v>
      </c>
      <c r="L452" s="29"/>
      <c r="M452" s="43">
        <v>9397</v>
      </c>
      <c r="N452" s="29"/>
      <c r="O452" s="43">
        <v>0</v>
      </c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</row>
    <row r="453" spans="1:256" s="7" customFormat="1" ht="13.5" customHeight="1">
      <c r="A453" s="20" t="s">
        <v>183</v>
      </c>
      <c r="B453" s="21" t="s">
        <v>10</v>
      </c>
      <c r="C453" s="25">
        <f t="shared" si="21"/>
        <v>4693581</v>
      </c>
      <c r="D453" s="20"/>
      <c r="E453" s="25">
        <f>SUM(E438:E452)</f>
        <v>2208792</v>
      </c>
      <c r="F453" s="29"/>
      <c r="G453" s="25">
        <f>SUM(G438:G452)</f>
        <v>738269</v>
      </c>
      <c r="H453" s="29"/>
      <c r="I453" s="25">
        <f>SUM(I438:I452)</f>
        <v>1042170</v>
      </c>
      <c r="J453" s="29"/>
      <c r="K453" s="25">
        <f>SUM(K438:K452)</f>
        <v>82155</v>
      </c>
      <c r="L453" s="29"/>
      <c r="M453" s="25">
        <f>SUM(M438:M452)</f>
        <v>604294</v>
      </c>
      <c r="N453" s="29"/>
      <c r="O453" s="25">
        <f>SUM(O438:O452)</f>
        <v>17901</v>
      </c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</row>
    <row r="454" spans="1:256" s="7" customFormat="1" ht="13.5" customHeight="1">
      <c r="A454" s="20"/>
      <c r="B454" s="21" t="s">
        <v>10</v>
      </c>
      <c r="C454" s="20"/>
      <c r="D454" s="20"/>
      <c r="E454" s="20"/>
      <c r="F454" s="29"/>
      <c r="G454" s="20"/>
      <c r="H454" s="29"/>
      <c r="I454" s="20"/>
      <c r="J454" s="29"/>
      <c r="K454" s="20"/>
      <c r="L454" s="29"/>
      <c r="M454" s="20"/>
      <c r="N454" s="29"/>
      <c r="O454" s="20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</row>
    <row r="455" spans="1:256" s="7" customFormat="1" ht="13.5" customHeight="1">
      <c r="A455" s="20" t="s">
        <v>313</v>
      </c>
      <c r="B455" s="21" t="s">
        <v>10</v>
      </c>
      <c r="C455" s="25">
        <f>SUM(E455:O455)</f>
        <v>91359</v>
      </c>
      <c r="D455" s="20"/>
      <c r="E455" s="25">
        <v>36543</v>
      </c>
      <c r="F455" s="29"/>
      <c r="G455" s="25">
        <v>22840</v>
      </c>
      <c r="H455" s="29"/>
      <c r="I455" s="25">
        <v>9136</v>
      </c>
      <c r="J455" s="29"/>
      <c r="K455" s="25">
        <v>0</v>
      </c>
      <c r="L455" s="29"/>
      <c r="M455" s="25">
        <v>22840</v>
      </c>
      <c r="N455" s="29"/>
      <c r="O455" s="25">
        <v>0</v>
      </c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</row>
    <row r="456" spans="1:256" s="7" customFormat="1" ht="13.5" customHeight="1">
      <c r="A456" s="20"/>
      <c r="B456" s="21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</row>
    <row r="457" spans="1:256" s="7" customFormat="1" ht="13.5" customHeight="1">
      <c r="A457" s="20" t="s">
        <v>185</v>
      </c>
      <c r="B457" s="21" t="s">
        <v>10</v>
      </c>
      <c r="C457" s="25">
        <f>SUM(E457:O457)</f>
        <v>14717105</v>
      </c>
      <c r="D457" s="20"/>
      <c r="E457" s="25">
        <f>SUM(E455,E453,E434,E429,E431+E427,+E425+E423)</f>
        <v>6140572</v>
      </c>
      <c r="F457" s="29">
        <f aca="true" t="shared" si="22" ref="F457:O457">SUM(F455,F453,F434,F429,F431+F427,+F425+F423)</f>
        <v>0</v>
      </c>
      <c r="G457" s="25">
        <f t="shared" si="22"/>
        <v>2472845</v>
      </c>
      <c r="H457" s="29">
        <f t="shared" si="22"/>
        <v>0</v>
      </c>
      <c r="I457" s="25">
        <f t="shared" si="22"/>
        <v>3167116</v>
      </c>
      <c r="J457" s="29">
        <f t="shared" si="22"/>
        <v>0</v>
      </c>
      <c r="K457" s="25">
        <f t="shared" si="22"/>
        <v>391829</v>
      </c>
      <c r="L457" s="29">
        <f t="shared" si="22"/>
        <v>0</v>
      </c>
      <c r="M457" s="25">
        <f t="shared" si="22"/>
        <v>2466616</v>
      </c>
      <c r="N457" s="29">
        <f t="shared" si="22"/>
        <v>0</v>
      </c>
      <c r="O457" s="25">
        <f t="shared" si="22"/>
        <v>78127</v>
      </c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</row>
    <row r="458" spans="1:256" s="7" customFormat="1" ht="13.5" customHeight="1">
      <c r="A458" s="20"/>
      <c r="B458" s="21"/>
      <c r="C458" s="29"/>
      <c r="D458" s="20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</row>
    <row r="459" spans="1:256" s="7" customFormat="1" ht="13.5" customHeight="1">
      <c r="A459" s="20" t="s">
        <v>193</v>
      </c>
      <c r="B459" s="21" t="s">
        <v>10</v>
      </c>
      <c r="C459" s="20">
        <f>SUM(E459:O459)</f>
        <v>-60476</v>
      </c>
      <c r="D459" s="20"/>
      <c r="E459" s="20">
        <v>-24190</v>
      </c>
      <c r="F459" s="29"/>
      <c r="G459" s="20">
        <v>-15724</v>
      </c>
      <c r="H459" s="29"/>
      <c r="I459" s="20">
        <v>-4838</v>
      </c>
      <c r="J459" s="29"/>
      <c r="K459" s="20">
        <v>0</v>
      </c>
      <c r="L459" s="29"/>
      <c r="M459" s="20">
        <v>-15724</v>
      </c>
      <c r="N459" s="29"/>
      <c r="O459" s="20">
        <v>0</v>
      </c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</row>
    <row r="460" spans="1:256" s="7" customFormat="1" ht="13.5" customHeight="1">
      <c r="A460" s="20" t="s">
        <v>263</v>
      </c>
      <c r="B460" s="21" t="s">
        <v>10</v>
      </c>
      <c r="C460" s="25">
        <f>SUM(E460:O460)</f>
        <v>-91359</v>
      </c>
      <c r="D460" s="20"/>
      <c r="E460" s="25">
        <v>-36543</v>
      </c>
      <c r="F460" s="29"/>
      <c r="G460" s="25">
        <v>-22840</v>
      </c>
      <c r="H460" s="29"/>
      <c r="I460" s="25">
        <v>-9136</v>
      </c>
      <c r="J460" s="29"/>
      <c r="K460" s="25">
        <v>0</v>
      </c>
      <c r="L460" s="29"/>
      <c r="M460" s="25">
        <v>-22840</v>
      </c>
      <c r="N460" s="29"/>
      <c r="O460" s="25">
        <v>0</v>
      </c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</row>
    <row r="461" spans="1:256" s="7" customFormat="1" ht="13.5" customHeight="1">
      <c r="A461" s="20"/>
      <c r="B461" s="21" t="s">
        <v>10</v>
      </c>
      <c r="C461" s="20"/>
      <c r="D461" s="20"/>
      <c r="E461" s="20"/>
      <c r="F461" s="29"/>
      <c r="G461" s="20"/>
      <c r="H461" s="29"/>
      <c r="I461" s="20"/>
      <c r="J461" s="29"/>
      <c r="K461" s="20"/>
      <c r="L461" s="29"/>
      <c r="M461" s="20"/>
      <c r="N461" s="29"/>
      <c r="O461" s="20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</row>
    <row r="462" spans="1:256" s="7" customFormat="1" ht="13.5" customHeight="1">
      <c r="A462" s="20" t="s">
        <v>184</v>
      </c>
      <c r="B462" s="21" t="s">
        <v>10</v>
      </c>
      <c r="C462" s="25">
        <f>SUM(E462:O462)</f>
        <v>14565270</v>
      </c>
      <c r="D462" s="20"/>
      <c r="E462" s="25">
        <f>SUM(E457,E459,E460)</f>
        <v>6079839</v>
      </c>
      <c r="F462" s="29"/>
      <c r="G462" s="25">
        <f>SUM(G457,G459,G460)</f>
        <v>2434281</v>
      </c>
      <c r="H462" s="29"/>
      <c r="I462" s="25">
        <f>SUM(I457,I459,I460)</f>
        <v>3153142</v>
      </c>
      <c r="J462" s="29"/>
      <c r="K462" s="25">
        <f>SUM(K457,K459,K460)</f>
        <v>391829</v>
      </c>
      <c r="L462" s="29"/>
      <c r="M462" s="25">
        <f>SUM(M457,M459,M460)</f>
        <v>2428052</v>
      </c>
      <c r="N462" s="29"/>
      <c r="O462" s="25">
        <f>SUM(O457,O459,O460)</f>
        <v>78127</v>
      </c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</row>
    <row r="463" spans="1:256" s="7" customFormat="1" ht="13.5" customHeight="1">
      <c r="A463" s="20"/>
      <c r="B463" s="21" t="s">
        <v>10</v>
      </c>
      <c r="C463" s="20"/>
      <c r="D463" s="20"/>
      <c r="E463" s="20"/>
      <c r="F463" s="29"/>
      <c r="G463" s="20"/>
      <c r="H463" s="29"/>
      <c r="I463" s="20"/>
      <c r="J463" s="29"/>
      <c r="K463" s="20"/>
      <c r="L463" s="29"/>
      <c r="M463" s="20"/>
      <c r="N463" s="29"/>
      <c r="O463" s="20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</row>
    <row r="464" spans="1:256" s="7" customFormat="1" ht="13.5" customHeight="1">
      <c r="A464" s="20" t="s">
        <v>218</v>
      </c>
      <c r="B464" s="21" t="s">
        <v>10</v>
      </c>
      <c r="C464" s="20" t="s">
        <v>10</v>
      </c>
      <c r="D464" s="20"/>
      <c r="E464" s="20"/>
      <c r="F464" s="29"/>
      <c r="G464" s="20"/>
      <c r="H464" s="29"/>
      <c r="I464" s="20"/>
      <c r="J464" s="29"/>
      <c r="K464" s="20"/>
      <c r="L464" s="29"/>
      <c r="M464" s="20"/>
      <c r="N464" s="29"/>
      <c r="O464" s="20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</row>
    <row r="465" spans="1:256" s="7" customFormat="1" ht="13.5" customHeight="1">
      <c r="A465" s="20" t="s">
        <v>233</v>
      </c>
      <c r="B465" s="21" t="s">
        <v>10</v>
      </c>
      <c r="C465" s="20" t="s">
        <v>10</v>
      </c>
      <c r="D465" s="20"/>
      <c r="E465" s="20"/>
      <c r="F465" s="29"/>
      <c r="G465" s="20"/>
      <c r="H465" s="29"/>
      <c r="I465" s="20"/>
      <c r="J465" s="29"/>
      <c r="K465" s="20"/>
      <c r="L465" s="29"/>
      <c r="M465" s="20"/>
      <c r="N465" s="29"/>
      <c r="O465" s="20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</row>
    <row r="466" spans="1:256" s="7" customFormat="1" ht="13.5" customHeight="1">
      <c r="A466" s="20" t="s">
        <v>121</v>
      </c>
      <c r="B466" s="21" t="s">
        <v>10</v>
      </c>
      <c r="C466" s="20">
        <f aca="true" t="shared" si="23" ref="C466:C472">SUM(E466:O466)</f>
        <v>1778830</v>
      </c>
      <c r="D466" s="20"/>
      <c r="E466" s="20">
        <v>1066722</v>
      </c>
      <c r="F466" s="29"/>
      <c r="G466" s="20">
        <v>14549</v>
      </c>
      <c r="H466" s="29"/>
      <c r="I466" s="20">
        <v>501008</v>
      </c>
      <c r="J466" s="29"/>
      <c r="K466" s="20">
        <v>19366</v>
      </c>
      <c r="L466" s="29"/>
      <c r="M466" s="20">
        <v>175845</v>
      </c>
      <c r="N466" s="29"/>
      <c r="O466" s="20">
        <v>1340</v>
      </c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</row>
    <row r="467" spans="1:256" s="7" customFormat="1" ht="13.5" customHeight="1">
      <c r="A467" s="20" t="s">
        <v>257</v>
      </c>
      <c r="B467" s="21" t="s">
        <v>10</v>
      </c>
      <c r="C467" s="20">
        <f t="shared" si="23"/>
        <v>1580579</v>
      </c>
      <c r="D467" s="20"/>
      <c r="E467" s="20">
        <v>964363</v>
      </c>
      <c r="F467" s="29"/>
      <c r="G467" s="20">
        <v>113211</v>
      </c>
      <c r="H467" s="29"/>
      <c r="I467" s="20">
        <v>437387</v>
      </c>
      <c r="J467" s="29"/>
      <c r="K467" s="20">
        <v>21006</v>
      </c>
      <c r="L467" s="29"/>
      <c r="M467" s="20">
        <v>44612</v>
      </c>
      <c r="N467" s="29"/>
      <c r="O467" s="20">
        <v>0</v>
      </c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</row>
    <row r="468" spans="1:256" s="7" customFormat="1" ht="13.5" customHeight="1">
      <c r="A468" s="20" t="s">
        <v>258</v>
      </c>
      <c r="B468" s="21"/>
      <c r="C468" s="20">
        <f t="shared" si="23"/>
        <v>641661</v>
      </c>
      <c r="D468" s="20"/>
      <c r="E468" s="20">
        <v>319649</v>
      </c>
      <c r="F468" s="29"/>
      <c r="G468" s="20">
        <v>78247</v>
      </c>
      <c r="H468" s="29"/>
      <c r="I468" s="20">
        <v>161421</v>
      </c>
      <c r="J468" s="29"/>
      <c r="K468" s="20">
        <v>4363</v>
      </c>
      <c r="L468" s="29"/>
      <c r="M468" s="20">
        <v>77981</v>
      </c>
      <c r="N468" s="29"/>
      <c r="O468" s="20">
        <v>0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</row>
    <row r="469" spans="1:256" s="7" customFormat="1" ht="13.5" customHeight="1">
      <c r="A469" s="20" t="s">
        <v>259</v>
      </c>
      <c r="B469" s="21" t="s">
        <v>10</v>
      </c>
      <c r="C469" s="20">
        <f t="shared" si="23"/>
        <v>1310404</v>
      </c>
      <c r="D469" s="20"/>
      <c r="E469" s="20">
        <v>605213</v>
      </c>
      <c r="F469" s="29"/>
      <c r="G469" s="20">
        <v>81305</v>
      </c>
      <c r="H469" s="29"/>
      <c r="I469" s="20">
        <v>248235</v>
      </c>
      <c r="J469" s="29"/>
      <c r="K469" s="20">
        <v>47669</v>
      </c>
      <c r="L469" s="29"/>
      <c r="M469" s="20">
        <v>323335</v>
      </c>
      <c r="N469" s="29"/>
      <c r="O469" s="20">
        <v>4647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</row>
    <row r="470" spans="1:256" s="7" customFormat="1" ht="13.5" customHeight="1">
      <c r="A470" s="20" t="s">
        <v>260</v>
      </c>
      <c r="B470" s="21" t="s">
        <v>10</v>
      </c>
      <c r="C470" s="20">
        <f t="shared" si="23"/>
        <v>1132328</v>
      </c>
      <c r="D470" s="20"/>
      <c r="E470" s="20">
        <v>618099</v>
      </c>
      <c r="F470" s="29"/>
      <c r="G470" s="20">
        <v>105426</v>
      </c>
      <c r="H470" s="29"/>
      <c r="I470" s="20">
        <v>293384</v>
      </c>
      <c r="J470" s="29"/>
      <c r="K470" s="20">
        <v>28202</v>
      </c>
      <c r="L470" s="29"/>
      <c r="M470" s="20">
        <v>87217</v>
      </c>
      <c r="N470" s="29"/>
      <c r="O470" s="20">
        <v>0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</row>
    <row r="471" spans="1:256" s="7" customFormat="1" ht="13.5" customHeight="1">
      <c r="A471" s="20" t="s">
        <v>261</v>
      </c>
      <c r="B471" s="21" t="s">
        <v>10</v>
      </c>
      <c r="C471" s="25">
        <f t="shared" si="23"/>
        <v>395478</v>
      </c>
      <c r="D471" s="20"/>
      <c r="E471" s="25">
        <v>227104</v>
      </c>
      <c r="F471" s="29"/>
      <c r="G471" s="25">
        <v>48901</v>
      </c>
      <c r="H471" s="29"/>
      <c r="I471" s="25">
        <v>113343</v>
      </c>
      <c r="J471" s="29"/>
      <c r="K471" s="25">
        <v>0</v>
      </c>
      <c r="L471" s="29"/>
      <c r="M471" s="25">
        <v>6130</v>
      </c>
      <c r="N471" s="29"/>
      <c r="O471" s="25">
        <v>0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</row>
    <row r="472" spans="1:256" s="7" customFormat="1" ht="13.5" customHeight="1">
      <c r="A472" s="20" t="s">
        <v>122</v>
      </c>
      <c r="B472" s="21" t="s">
        <v>10</v>
      </c>
      <c r="C472" s="25">
        <f t="shared" si="23"/>
        <v>6839280</v>
      </c>
      <c r="D472" s="20"/>
      <c r="E472" s="25">
        <f>SUM(E466:E471)</f>
        <v>3801150</v>
      </c>
      <c r="F472" s="29"/>
      <c r="G472" s="25">
        <f>SUM(G466:G471)</f>
        <v>441639</v>
      </c>
      <c r="H472" s="29"/>
      <c r="I472" s="25">
        <f>SUM(I466:I471)</f>
        <v>1754778</v>
      </c>
      <c r="J472" s="29"/>
      <c r="K472" s="25">
        <f>SUM(K466:K471)</f>
        <v>120606</v>
      </c>
      <c r="L472" s="29"/>
      <c r="M472" s="25">
        <f>SUM(M466:M471)</f>
        <v>715120</v>
      </c>
      <c r="N472" s="29"/>
      <c r="O472" s="25">
        <f>SUM(O466:O471)</f>
        <v>5987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</row>
    <row r="473" spans="1:256" s="7" customFormat="1" ht="13.5" customHeight="1">
      <c r="A473" s="28"/>
      <c r="B473" s="21" t="s">
        <v>10</v>
      </c>
      <c r="C473" s="20"/>
      <c r="D473" s="20"/>
      <c r="E473" s="20"/>
      <c r="F473" s="29"/>
      <c r="G473" s="20"/>
      <c r="H473" s="29"/>
      <c r="I473" s="20"/>
      <c r="J473" s="29"/>
      <c r="K473" s="20"/>
      <c r="L473" s="29"/>
      <c r="M473" s="20"/>
      <c r="N473" s="29"/>
      <c r="O473" s="20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</row>
    <row r="474" spans="1:256" s="7" customFormat="1" ht="13.5" customHeight="1">
      <c r="A474" s="20" t="s">
        <v>234</v>
      </c>
      <c r="B474" s="21" t="s">
        <v>10</v>
      </c>
      <c r="C474" s="20"/>
      <c r="D474" s="20"/>
      <c r="E474" s="20"/>
      <c r="F474" s="29"/>
      <c r="G474" s="20"/>
      <c r="H474" s="29"/>
      <c r="I474" s="20"/>
      <c r="J474" s="29"/>
      <c r="K474" s="20"/>
      <c r="L474" s="29"/>
      <c r="M474" s="20"/>
      <c r="N474" s="29"/>
      <c r="O474" s="20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</row>
    <row r="475" spans="1:256" s="7" customFormat="1" ht="13.5" customHeight="1">
      <c r="A475" s="20" t="s">
        <v>123</v>
      </c>
      <c r="B475" s="21" t="s">
        <v>10</v>
      </c>
      <c r="C475" s="20">
        <f>SUM(E475:O475)</f>
        <v>6107452</v>
      </c>
      <c r="D475" s="20"/>
      <c r="E475" s="20">
        <v>2155551</v>
      </c>
      <c r="F475" s="29"/>
      <c r="G475" s="20">
        <v>1977234</v>
      </c>
      <c r="H475" s="29"/>
      <c r="I475" s="20">
        <v>1733313</v>
      </c>
      <c r="J475" s="29"/>
      <c r="K475" s="20">
        <v>17352</v>
      </c>
      <c r="L475" s="29"/>
      <c r="M475" s="20">
        <v>224002</v>
      </c>
      <c r="N475" s="29"/>
      <c r="O475" s="20">
        <v>0</v>
      </c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</row>
    <row r="476" spans="1:256" s="7" customFormat="1" ht="13.5" customHeight="1">
      <c r="A476" s="20" t="s">
        <v>124</v>
      </c>
      <c r="B476" s="21" t="s">
        <v>10</v>
      </c>
      <c r="C476" s="20">
        <f>SUM(E476:O476)</f>
        <v>1285566</v>
      </c>
      <c r="D476" s="20"/>
      <c r="E476" s="20">
        <v>883560</v>
      </c>
      <c r="F476" s="29"/>
      <c r="G476" s="20">
        <v>11085</v>
      </c>
      <c r="H476" s="29"/>
      <c r="I476" s="20">
        <v>369833</v>
      </c>
      <c r="J476" s="29"/>
      <c r="K476" s="20">
        <v>6415</v>
      </c>
      <c r="L476" s="29"/>
      <c r="M476" s="20">
        <v>14673</v>
      </c>
      <c r="N476" s="29"/>
      <c r="O476" s="20">
        <v>0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</row>
    <row r="477" spans="1:256" s="7" customFormat="1" ht="13.5" customHeight="1">
      <c r="A477" s="20" t="s">
        <v>125</v>
      </c>
      <c r="B477" s="21" t="s">
        <v>10</v>
      </c>
      <c r="C477" s="25">
        <f>SUM(E477:O477)</f>
        <v>763260</v>
      </c>
      <c r="D477" s="20"/>
      <c r="E477" s="25">
        <v>5371</v>
      </c>
      <c r="F477" s="29"/>
      <c r="G477" s="25">
        <v>-74</v>
      </c>
      <c r="H477" s="29"/>
      <c r="I477" s="25">
        <v>1369</v>
      </c>
      <c r="J477" s="29"/>
      <c r="K477" s="25">
        <v>0</v>
      </c>
      <c r="L477" s="29"/>
      <c r="M477" s="25">
        <v>756594</v>
      </c>
      <c r="N477" s="29"/>
      <c r="O477" s="25">
        <v>0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</row>
    <row r="478" spans="1:256" s="7" customFormat="1" ht="13.5" customHeight="1">
      <c r="A478" s="20" t="s">
        <v>126</v>
      </c>
      <c r="B478" s="21" t="s">
        <v>10</v>
      </c>
      <c r="C478" s="25">
        <f>SUM(E478:O478)</f>
        <v>8156278</v>
      </c>
      <c r="D478" s="20"/>
      <c r="E478" s="25">
        <f>SUM(E475:E477)</f>
        <v>3044482</v>
      </c>
      <c r="F478" s="29"/>
      <c r="G478" s="25">
        <f>SUM(G475:G477)</f>
        <v>1988245</v>
      </c>
      <c r="H478" s="29"/>
      <c r="I478" s="25">
        <f>SUM(I475:I477)</f>
        <v>2104515</v>
      </c>
      <c r="J478" s="29"/>
      <c r="K478" s="25">
        <f>SUM(K475:K477)</f>
        <v>23767</v>
      </c>
      <c r="L478" s="29"/>
      <c r="M478" s="25">
        <f>SUM(M475:M477)</f>
        <v>995269</v>
      </c>
      <c r="N478" s="29"/>
      <c r="O478" s="25">
        <f>SUM(O475:O477)</f>
        <v>0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</row>
    <row r="479" spans="1:256" s="7" customFormat="1" ht="13.5" customHeight="1">
      <c r="A479" s="20"/>
      <c r="B479" s="21" t="s">
        <v>10</v>
      </c>
      <c r="C479" s="20"/>
      <c r="D479" s="20"/>
      <c r="E479" s="20"/>
      <c r="F479" s="29"/>
      <c r="G479" s="20"/>
      <c r="H479" s="29"/>
      <c r="I479" s="20"/>
      <c r="J479" s="29"/>
      <c r="K479" s="20"/>
      <c r="L479" s="29"/>
      <c r="M479" s="20"/>
      <c r="N479" s="29"/>
      <c r="O479" s="20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</row>
    <row r="480" spans="1:256" s="7" customFormat="1" ht="13.5" customHeight="1">
      <c r="A480" s="20" t="s">
        <v>235</v>
      </c>
      <c r="B480" s="21" t="s">
        <v>10</v>
      </c>
      <c r="C480" s="20" t="s">
        <v>10</v>
      </c>
      <c r="D480" s="20"/>
      <c r="E480" s="20" t="s">
        <v>10</v>
      </c>
      <c r="F480" s="29" t="s">
        <v>10</v>
      </c>
      <c r="G480" s="20" t="s">
        <v>10</v>
      </c>
      <c r="H480" s="29" t="s">
        <v>10</v>
      </c>
      <c r="I480" s="20" t="s">
        <v>10</v>
      </c>
      <c r="J480" s="29" t="s">
        <v>10</v>
      </c>
      <c r="K480" s="20" t="s">
        <v>10</v>
      </c>
      <c r="L480" s="29" t="s">
        <v>10</v>
      </c>
      <c r="M480" s="20" t="s">
        <v>10</v>
      </c>
      <c r="N480" s="29" t="s">
        <v>10</v>
      </c>
      <c r="O480" s="20" t="s">
        <v>10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</row>
    <row r="481" spans="1:256" s="7" customFormat="1" ht="13.5" customHeight="1">
      <c r="A481" s="20" t="s">
        <v>343</v>
      </c>
      <c r="B481" s="21" t="s">
        <v>10</v>
      </c>
      <c r="C481" s="20">
        <f>SUM(E481:O481)</f>
        <v>57690</v>
      </c>
      <c r="D481" s="20"/>
      <c r="E481" s="20">
        <v>35500</v>
      </c>
      <c r="F481" s="29"/>
      <c r="G481" s="20">
        <v>0</v>
      </c>
      <c r="H481" s="29"/>
      <c r="I481" s="20">
        <v>8371</v>
      </c>
      <c r="J481" s="29"/>
      <c r="K481" s="20">
        <v>13669</v>
      </c>
      <c r="L481" s="29"/>
      <c r="M481" s="20">
        <v>150</v>
      </c>
      <c r="N481" s="29"/>
      <c r="O481" s="20">
        <v>0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</row>
    <row r="482" spans="1:256" s="7" customFormat="1" ht="13.5" customHeight="1">
      <c r="A482" s="20" t="s">
        <v>355</v>
      </c>
      <c r="B482" s="21" t="s">
        <v>10</v>
      </c>
      <c r="C482" s="20">
        <f>SUM(E482:O482)</f>
        <v>452687</v>
      </c>
      <c r="D482" s="20"/>
      <c r="E482" s="20">
        <v>245021</v>
      </c>
      <c r="F482" s="29"/>
      <c r="G482" s="20">
        <v>58430</v>
      </c>
      <c r="H482" s="29"/>
      <c r="I482" s="20">
        <v>115749</v>
      </c>
      <c r="J482" s="29"/>
      <c r="K482" s="20">
        <v>6262</v>
      </c>
      <c r="L482" s="29"/>
      <c r="M482" s="20">
        <v>27225</v>
      </c>
      <c r="N482" s="29"/>
      <c r="O482" s="20">
        <v>0</v>
      </c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</row>
    <row r="483" spans="1:256" s="7" customFormat="1" ht="13.5" customHeight="1">
      <c r="A483" s="20" t="s">
        <v>127</v>
      </c>
      <c r="B483" s="21" t="s">
        <v>10</v>
      </c>
      <c r="C483" s="20">
        <f aca="true" t="shared" si="24" ref="C483:C497">SUM(E483:O483)</f>
        <v>16946</v>
      </c>
      <c r="D483" s="20"/>
      <c r="E483" s="20">
        <v>13700</v>
      </c>
      <c r="F483" s="29"/>
      <c r="G483" s="20">
        <v>0</v>
      </c>
      <c r="H483" s="29"/>
      <c r="I483" s="20">
        <v>0</v>
      </c>
      <c r="J483" s="29"/>
      <c r="K483" s="20">
        <v>202</v>
      </c>
      <c r="L483" s="29"/>
      <c r="M483" s="20">
        <v>3044</v>
      </c>
      <c r="N483" s="29"/>
      <c r="O483" s="20">
        <v>0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</row>
    <row r="484" spans="1:256" s="7" customFormat="1" ht="13.5" customHeight="1">
      <c r="A484" s="20" t="s">
        <v>201</v>
      </c>
      <c r="B484" s="21" t="s">
        <v>10</v>
      </c>
      <c r="C484" s="20">
        <f>SUM(E484:O484)</f>
        <v>959041</v>
      </c>
      <c r="D484" s="20"/>
      <c r="E484" s="20">
        <v>552360</v>
      </c>
      <c r="F484" s="29"/>
      <c r="G484" s="20">
        <v>1883</v>
      </c>
      <c r="H484" s="29"/>
      <c r="I484" s="20">
        <v>234321</v>
      </c>
      <c r="J484" s="29"/>
      <c r="K484" s="20">
        <v>0</v>
      </c>
      <c r="L484" s="29"/>
      <c r="M484" s="20">
        <v>168867</v>
      </c>
      <c r="N484" s="29"/>
      <c r="O484" s="20">
        <v>1610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</row>
    <row r="485" spans="1:256" s="7" customFormat="1" ht="13.5" customHeight="1">
      <c r="A485" s="20" t="s">
        <v>131</v>
      </c>
      <c r="B485" s="21" t="s">
        <v>10</v>
      </c>
      <c r="C485" s="20">
        <f>SUM(E485:O485)</f>
        <v>2609549</v>
      </c>
      <c r="D485" s="20"/>
      <c r="E485" s="20">
        <v>1256482</v>
      </c>
      <c r="F485" s="29"/>
      <c r="G485" s="20">
        <v>485229</v>
      </c>
      <c r="H485" s="29"/>
      <c r="I485" s="20">
        <v>772326</v>
      </c>
      <c r="J485" s="29"/>
      <c r="K485" s="20">
        <v>9695</v>
      </c>
      <c r="L485" s="29"/>
      <c r="M485" s="20">
        <v>85817</v>
      </c>
      <c r="N485" s="29"/>
      <c r="O485" s="20">
        <v>0</v>
      </c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</row>
    <row r="486" spans="1:256" s="7" customFormat="1" ht="13.5" customHeight="1">
      <c r="A486" s="20" t="s">
        <v>269</v>
      </c>
      <c r="B486" s="21"/>
      <c r="C486" s="20">
        <f>SUM(E486:O486)</f>
        <v>5821337</v>
      </c>
      <c r="D486" s="20"/>
      <c r="E486" s="24">
        <v>3775428</v>
      </c>
      <c r="F486" s="29"/>
      <c r="G486" s="24">
        <v>72869</v>
      </c>
      <c r="H486" s="29"/>
      <c r="I486" s="24">
        <v>1655664</v>
      </c>
      <c r="J486" s="29"/>
      <c r="K486" s="24">
        <v>29174</v>
      </c>
      <c r="L486" s="29"/>
      <c r="M486" s="24">
        <v>280504</v>
      </c>
      <c r="N486" s="29"/>
      <c r="O486" s="24">
        <v>7698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</row>
    <row r="487" spans="1:256" s="7" customFormat="1" ht="13.5" customHeight="1">
      <c r="A487" s="20" t="s">
        <v>128</v>
      </c>
      <c r="B487" s="21" t="s">
        <v>10</v>
      </c>
      <c r="C487" s="20">
        <f t="shared" si="24"/>
        <v>884883</v>
      </c>
      <c r="D487" s="20"/>
      <c r="E487" s="24">
        <v>0</v>
      </c>
      <c r="F487" s="29"/>
      <c r="G487" s="24">
        <v>0</v>
      </c>
      <c r="H487" s="29"/>
      <c r="I487" s="24">
        <v>0</v>
      </c>
      <c r="J487" s="29"/>
      <c r="K487" s="24">
        <v>0</v>
      </c>
      <c r="L487" s="29"/>
      <c r="M487" s="24">
        <v>884883</v>
      </c>
      <c r="N487" s="29"/>
      <c r="O487" s="24">
        <v>0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</row>
    <row r="488" spans="1:256" s="7" customFormat="1" ht="13.5" customHeight="1">
      <c r="A488" s="20" t="s">
        <v>129</v>
      </c>
      <c r="B488" s="21" t="s">
        <v>10</v>
      </c>
      <c r="C488" s="20">
        <f t="shared" si="24"/>
        <v>105312</v>
      </c>
      <c r="D488" s="20"/>
      <c r="E488" s="24">
        <v>0</v>
      </c>
      <c r="F488" s="29"/>
      <c r="G488" s="24">
        <v>0</v>
      </c>
      <c r="H488" s="29"/>
      <c r="I488" s="24">
        <v>0</v>
      </c>
      <c r="J488" s="29"/>
      <c r="K488" s="24">
        <v>0</v>
      </c>
      <c r="L488" s="29"/>
      <c r="M488" s="24">
        <v>105312</v>
      </c>
      <c r="N488" s="29"/>
      <c r="O488" s="24">
        <v>0</v>
      </c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</row>
    <row r="489" spans="1:256" s="7" customFormat="1" ht="13.5" customHeight="1">
      <c r="A489" s="20" t="s">
        <v>130</v>
      </c>
      <c r="B489" s="21" t="s">
        <v>10</v>
      </c>
      <c r="C489" s="20">
        <f t="shared" si="24"/>
        <v>222120</v>
      </c>
      <c r="D489" s="20"/>
      <c r="E489" s="20">
        <v>0</v>
      </c>
      <c r="F489" s="29"/>
      <c r="G489" s="20">
        <v>0</v>
      </c>
      <c r="H489" s="29"/>
      <c r="I489" s="20">
        <v>0</v>
      </c>
      <c r="J489" s="29"/>
      <c r="K489" s="20">
        <v>0</v>
      </c>
      <c r="L489" s="29"/>
      <c r="M489" s="20">
        <v>222120</v>
      </c>
      <c r="N489" s="29"/>
      <c r="O489" s="20">
        <v>0</v>
      </c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</row>
    <row r="490" spans="1:256" s="7" customFormat="1" ht="13.5" customHeight="1">
      <c r="A490" s="20" t="s">
        <v>132</v>
      </c>
      <c r="B490" s="21" t="s">
        <v>10</v>
      </c>
      <c r="C490" s="20">
        <f t="shared" si="24"/>
        <v>2024381</v>
      </c>
      <c r="D490" s="20"/>
      <c r="E490" s="24">
        <v>1119958</v>
      </c>
      <c r="F490" s="29"/>
      <c r="G490" s="24">
        <v>26661</v>
      </c>
      <c r="H490" s="29"/>
      <c r="I490" s="24">
        <v>480837</v>
      </c>
      <c r="J490" s="29"/>
      <c r="K490" s="24">
        <v>314</v>
      </c>
      <c r="L490" s="29"/>
      <c r="M490" s="24">
        <v>386066</v>
      </c>
      <c r="N490" s="29"/>
      <c r="O490" s="24">
        <v>10545</v>
      </c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</row>
    <row r="491" spans="1:256" s="7" customFormat="1" ht="13.5" customHeight="1">
      <c r="A491" s="20" t="s">
        <v>133</v>
      </c>
      <c r="B491" s="21" t="s">
        <v>10</v>
      </c>
      <c r="C491" s="20">
        <f t="shared" si="24"/>
        <v>53750</v>
      </c>
      <c r="D491" s="20"/>
      <c r="E491" s="20">
        <v>0</v>
      </c>
      <c r="F491" s="29"/>
      <c r="G491" s="20">
        <v>35916</v>
      </c>
      <c r="H491" s="29"/>
      <c r="I491" s="20">
        <v>14639</v>
      </c>
      <c r="J491" s="29"/>
      <c r="K491" s="20">
        <v>0</v>
      </c>
      <c r="L491" s="29"/>
      <c r="M491" s="20">
        <v>3195</v>
      </c>
      <c r="N491" s="29"/>
      <c r="O491" s="20">
        <v>0</v>
      </c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</row>
    <row r="492" spans="1:256" s="7" customFormat="1" ht="13.5" customHeight="1">
      <c r="A492" s="20" t="s">
        <v>202</v>
      </c>
      <c r="B492" s="21" t="s">
        <v>10</v>
      </c>
      <c r="C492" s="20">
        <f>SUM(E492:O492)</f>
        <v>-258983</v>
      </c>
      <c r="D492" s="20"/>
      <c r="E492" s="28">
        <v>3463048</v>
      </c>
      <c r="F492" s="29"/>
      <c r="G492" s="28">
        <v>174617</v>
      </c>
      <c r="H492" s="29"/>
      <c r="I492" s="28">
        <v>1212580</v>
      </c>
      <c r="J492" s="29"/>
      <c r="K492" s="28">
        <v>92309</v>
      </c>
      <c r="L492" s="29"/>
      <c r="M492" s="28">
        <v>-6612006</v>
      </c>
      <c r="N492" s="29"/>
      <c r="O492" s="28">
        <v>1410469</v>
      </c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</row>
    <row r="493" spans="1:256" s="7" customFormat="1" ht="13.5" customHeight="1">
      <c r="A493" s="20" t="s">
        <v>134</v>
      </c>
      <c r="B493" s="21" t="s">
        <v>10</v>
      </c>
      <c r="C493" s="20">
        <f t="shared" si="24"/>
        <v>1940052</v>
      </c>
      <c r="D493" s="20"/>
      <c r="E493" s="26">
        <v>841353</v>
      </c>
      <c r="F493" s="29"/>
      <c r="G493" s="26">
        <v>417667</v>
      </c>
      <c r="H493" s="29"/>
      <c r="I493" s="26">
        <v>213214</v>
      </c>
      <c r="J493" s="29"/>
      <c r="K493" s="26">
        <v>2118</v>
      </c>
      <c r="L493" s="29"/>
      <c r="M493" s="26">
        <v>465700</v>
      </c>
      <c r="N493" s="29"/>
      <c r="O493" s="26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</row>
    <row r="494" spans="1:256" s="7" customFormat="1" ht="13.5" customHeight="1">
      <c r="A494" s="20" t="s">
        <v>188</v>
      </c>
      <c r="B494" s="21" t="s">
        <v>10</v>
      </c>
      <c r="C494" s="27">
        <f t="shared" si="24"/>
        <v>14888765</v>
      </c>
      <c r="D494" s="20"/>
      <c r="E494" s="27">
        <f>SUM(E481:E493)</f>
        <v>11302850</v>
      </c>
      <c r="F494" s="29">
        <f aca="true" t="shared" si="25" ref="F494:O494">SUM(F481:F493)</f>
        <v>0</v>
      </c>
      <c r="G494" s="27">
        <f t="shared" si="25"/>
        <v>1273272</v>
      </c>
      <c r="H494" s="29">
        <f t="shared" si="25"/>
        <v>0</v>
      </c>
      <c r="I494" s="27">
        <f t="shared" si="25"/>
        <v>4707701</v>
      </c>
      <c r="J494" s="29">
        <f t="shared" si="25"/>
        <v>0</v>
      </c>
      <c r="K494" s="27">
        <f t="shared" si="25"/>
        <v>153743</v>
      </c>
      <c r="L494" s="29">
        <f t="shared" si="25"/>
        <v>0</v>
      </c>
      <c r="M494" s="27">
        <f t="shared" si="25"/>
        <v>-3979123</v>
      </c>
      <c r="N494" s="29">
        <f t="shared" si="25"/>
        <v>0</v>
      </c>
      <c r="O494" s="27">
        <f t="shared" si="25"/>
        <v>1430322</v>
      </c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</row>
    <row r="495" spans="1:256" s="7" customFormat="1" ht="13.5" customHeight="1">
      <c r="A495" s="20"/>
      <c r="B495" s="21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</row>
    <row r="496" spans="1:256" s="7" customFormat="1" ht="13.5" customHeight="1">
      <c r="A496" s="20" t="s">
        <v>314</v>
      </c>
      <c r="B496" s="21" t="s">
        <v>10</v>
      </c>
      <c r="C496" s="25">
        <f t="shared" si="24"/>
        <v>907950</v>
      </c>
      <c r="D496" s="20"/>
      <c r="E496" s="26">
        <v>585558</v>
      </c>
      <c r="F496" s="29"/>
      <c r="G496" s="26">
        <v>40415</v>
      </c>
      <c r="H496" s="29"/>
      <c r="I496" s="26">
        <v>197389</v>
      </c>
      <c r="J496" s="29"/>
      <c r="K496" s="26">
        <v>0</v>
      </c>
      <c r="L496" s="29"/>
      <c r="M496" s="26">
        <v>84588</v>
      </c>
      <c r="N496" s="29"/>
      <c r="O496" s="26">
        <v>0</v>
      </c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</row>
    <row r="497" spans="1:256" s="7" customFormat="1" ht="13.5" customHeight="1">
      <c r="A497" s="20" t="s">
        <v>135</v>
      </c>
      <c r="B497" s="21" t="s">
        <v>10</v>
      </c>
      <c r="C497" s="25">
        <f t="shared" si="24"/>
        <v>15796715</v>
      </c>
      <c r="D497" s="20"/>
      <c r="E497" s="25">
        <f>SUM(E494:E496)</f>
        <v>11888408</v>
      </c>
      <c r="F497" s="29"/>
      <c r="G497" s="25">
        <f>SUM(G494:G496)</f>
        <v>1313687</v>
      </c>
      <c r="H497" s="29"/>
      <c r="I497" s="25">
        <f>SUM(I494:I496)</f>
        <v>4905090</v>
      </c>
      <c r="J497" s="29"/>
      <c r="K497" s="25">
        <f>SUM(K494:K496)</f>
        <v>153743</v>
      </c>
      <c r="L497" s="29"/>
      <c r="M497" s="25">
        <f>SUM(M494:M496)</f>
        <v>-3894535</v>
      </c>
      <c r="N497" s="29"/>
      <c r="O497" s="25">
        <f>SUM(O494:O496)</f>
        <v>1430322</v>
      </c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</row>
    <row r="498" spans="1:256" s="7" customFormat="1" ht="13.5" customHeight="1">
      <c r="A498" s="20"/>
      <c r="B498" s="21" t="s">
        <v>10</v>
      </c>
      <c r="C498" s="20"/>
      <c r="D498" s="20"/>
      <c r="E498" s="20"/>
      <c r="F498" s="29"/>
      <c r="G498" s="20"/>
      <c r="H498" s="29"/>
      <c r="I498" s="20"/>
      <c r="J498" s="29"/>
      <c r="K498" s="20"/>
      <c r="L498" s="29"/>
      <c r="M498" s="20"/>
      <c r="N498" s="29"/>
      <c r="O498" s="20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</row>
    <row r="499" spans="1:256" s="7" customFormat="1" ht="13.5" customHeight="1">
      <c r="A499" s="20" t="s">
        <v>236</v>
      </c>
      <c r="B499" s="21" t="s">
        <v>10</v>
      </c>
      <c r="C499" s="20" t="s">
        <v>10</v>
      </c>
      <c r="D499" s="20"/>
      <c r="E499" s="20" t="s">
        <v>10</v>
      </c>
      <c r="F499" s="29" t="s">
        <v>10</v>
      </c>
      <c r="G499" s="20" t="s">
        <v>10</v>
      </c>
      <c r="H499" s="29" t="s">
        <v>10</v>
      </c>
      <c r="I499" s="20" t="s">
        <v>10</v>
      </c>
      <c r="J499" s="29" t="s">
        <v>10</v>
      </c>
      <c r="K499" s="20" t="s">
        <v>10</v>
      </c>
      <c r="L499" s="29" t="s">
        <v>10</v>
      </c>
      <c r="M499" s="20" t="s">
        <v>10</v>
      </c>
      <c r="N499" s="29" t="s">
        <v>10</v>
      </c>
      <c r="O499" s="20" t="s">
        <v>10</v>
      </c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</row>
    <row r="500" spans="1:256" s="7" customFormat="1" ht="13.5" customHeight="1">
      <c r="A500" s="20" t="s">
        <v>136</v>
      </c>
      <c r="B500" s="21" t="s">
        <v>10</v>
      </c>
      <c r="C500" s="20">
        <f>SUM(E500:O500)</f>
        <v>1130146</v>
      </c>
      <c r="D500" s="20"/>
      <c r="E500" s="24">
        <v>0</v>
      </c>
      <c r="F500" s="29"/>
      <c r="G500" s="24">
        <v>0</v>
      </c>
      <c r="H500" s="29"/>
      <c r="I500" s="24">
        <v>0</v>
      </c>
      <c r="J500" s="29"/>
      <c r="K500" s="24">
        <v>0</v>
      </c>
      <c r="L500" s="29"/>
      <c r="M500" s="24">
        <v>1130146</v>
      </c>
      <c r="N500" s="29"/>
      <c r="O500" s="24">
        <v>0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</row>
    <row r="501" spans="1:256" s="7" customFormat="1" ht="13.5" customHeight="1">
      <c r="A501" s="20" t="s">
        <v>137</v>
      </c>
      <c r="B501" s="21" t="s">
        <v>10</v>
      </c>
      <c r="C501" s="20">
        <f>SUM(E501:O501)</f>
        <v>172200</v>
      </c>
      <c r="D501" s="20"/>
      <c r="E501" s="20">
        <v>375</v>
      </c>
      <c r="F501" s="29"/>
      <c r="G501" s="20">
        <v>125</v>
      </c>
      <c r="H501" s="29"/>
      <c r="I501" s="20">
        <v>157</v>
      </c>
      <c r="J501" s="29"/>
      <c r="K501" s="20">
        <v>0</v>
      </c>
      <c r="L501" s="29"/>
      <c r="M501" s="20">
        <v>171543</v>
      </c>
      <c r="N501" s="29"/>
      <c r="O501" s="20">
        <v>0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</row>
    <row r="502" spans="1:256" s="7" customFormat="1" ht="13.5" customHeight="1">
      <c r="A502" s="20" t="s">
        <v>138</v>
      </c>
      <c r="B502" s="21" t="s">
        <v>10</v>
      </c>
      <c r="C502" s="20">
        <f>SUM(E502:O502)</f>
        <v>478753</v>
      </c>
      <c r="D502" s="20"/>
      <c r="E502" s="20">
        <v>57172</v>
      </c>
      <c r="F502" s="29"/>
      <c r="G502" s="20">
        <v>253664</v>
      </c>
      <c r="H502" s="29"/>
      <c r="I502" s="20">
        <v>147599</v>
      </c>
      <c r="J502" s="29"/>
      <c r="K502" s="20">
        <v>1767</v>
      </c>
      <c r="L502" s="29"/>
      <c r="M502" s="20">
        <v>18551</v>
      </c>
      <c r="N502" s="29"/>
      <c r="O502" s="20">
        <v>0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</row>
    <row r="503" spans="1:256" s="7" customFormat="1" ht="13.5" customHeight="1">
      <c r="A503" s="20" t="s">
        <v>139</v>
      </c>
      <c r="B503" s="21" t="s">
        <v>10</v>
      </c>
      <c r="C503" s="25">
        <f>SUM(E503:O503)</f>
        <v>1372038</v>
      </c>
      <c r="D503" s="20"/>
      <c r="E503" s="25">
        <v>715146</v>
      </c>
      <c r="F503" s="29"/>
      <c r="G503" s="25">
        <v>225162</v>
      </c>
      <c r="H503" s="29"/>
      <c r="I503" s="25">
        <v>385042</v>
      </c>
      <c r="J503" s="29"/>
      <c r="K503" s="25">
        <v>-302</v>
      </c>
      <c r="L503" s="29"/>
      <c r="M503" s="25">
        <v>46990</v>
      </c>
      <c r="N503" s="29"/>
      <c r="O503" s="25">
        <v>0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</row>
    <row r="504" spans="1:256" s="7" customFormat="1" ht="13.5" customHeight="1">
      <c r="A504" s="20" t="s">
        <v>140</v>
      </c>
      <c r="B504" s="21" t="s">
        <v>10</v>
      </c>
      <c r="C504" s="25">
        <f>SUM(E504:O504)</f>
        <v>3153137</v>
      </c>
      <c r="D504" s="20"/>
      <c r="E504" s="25">
        <f>SUM(E500:E503)</f>
        <v>772693</v>
      </c>
      <c r="F504" s="29"/>
      <c r="G504" s="25">
        <f>SUM(G500:G503)</f>
        <v>478951</v>
      </c>
      <c r="H504" s="29"/>
      <c r="I504" s="25">
        <f>SUM(I500:I503)</f>
        <v>532798</v>
      </c>
      <c r="J504" s="29"/>
      <c r="K504" s="25">
        <f>SUM(K500:K503)</f>
        <v>1465</v>
      </c>
      <c r="L504" s="29"/>
      <c r="M504" s="25">
        <f>SUM(M500:M503)</f>
        <v>1367230</v>
      </c>
      <c r="N504" s="29"/>
      <c r="O504" s="25">
        <f>SUM(O500:O503)</f>
        <v>0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</row>
    <row r="505" spans="1:256" s="7" customFormat="1" ht="13.5" customHeight="1">
      <c r="A505" s="20"/>
      <c r="B505" s="21" t="s">
        <v>10</v>
      </c>
      <c r="C505" s="20"/>
      <c r="D505" s="20"/>
      <c r="E505" s="20"/>
      <c r="F505" s="29"/>
      <c r="G505" s="20"/>
      <c r="H505" s="29"/>
      <c r="I505" s="20"/>
      <c r="J505" s="29"/>
      <c r="K505" s="20"/>
      <c r="L505" s="29"/>
      <c r="M505" s="20"/>
      <c r="N505" s="29"/>
      <c r="O505" s="20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</row>
    <row r="506" spans="1:256" s="7" customFormat="1" ht="13.5" customHeight="1">
      <c r="A506" s="20" t="s">
        <v>186</v>
      </c>
      <c r="B506" s="21" t="s">
        <v>10</v>
      </c>
      <c r="C506" s="25">
        <f>SUM(E506:O506)</f>
        <v>33945410</v>
      </c>
      <c r="D506" s="20"/>
      <c r="E506" s="25">
        <f>E472+E478+E497+E504</f>
        <v>19506733</v>
      </c>
      <c r="F506" s="29"/>
      <c r="G506" s="25">
        <f>G472+G478+G497+G504</f>
        <v>4222522</v>
      </c>
      <c r="H506" s="29" t="s">
        <v>11</v>
      </c>
      <c r="I506" s="25">
        <f>I472+I478+I497+I504</f>
        <v>9297181</v>
      </c>
      <c r="J506" s="29" t="s">
        <v>11</v>
      </c>
      <c r="K506" s="25">
        <f>K472+K478+K497+K504</f>
        <v>299581</v>
      </c>
      <c r="L506" s="29" t="s">
        <v>11</v>
      </c>
      <c r="M506" s="25">
        <f>M472+M478+M497+M504</f>
        <v>-816916</v>
      </c>
      <c r="N506" s="29" t="s">
        <v>11</v>
      </c>
      <c r="O506" s="25">
        <f>O472+O478+O497+O504</f>
        <v>1436309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</row>
    <row r="507" spans="1:256" s="7" customFormat="1" ht="13.5" customHeight="1">
      <c r="A507" s="20"/>
      <c r="B507" s="21" t="s">
        <v>10</v>
      </c>
      <c r="C507" s="20"/>
      <c r="D507" s="20"/>
      <c r="E507" s="20"/>
      <c r="F507" s="29"/>
      <c r="G507" s="20"/>
      <c r="H507" s="29"/>
      <c r="I507" s="20"/>
      <c r="J507" s="29"/>
      <c r="K507" s="20"/>
      <c r="L507" s="29"/>
      <c r="M507" s="20"/>
      <c r="N507" s="29"/>
      <c r="O507" s="20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</row>
    <row r="508" spans="1:256" s="7" customFormat="1" ht="13.5" customHeight="1">
      <c r="A508" s="20" t="s">
        <v>189</v>
      </c>
      <c r="B508" s="21" t="s">
        <v>10</v>
      </c>
      <c r="C508" s="20">
        <f aca="true" t="shared" si="26" ref="C508:C513">SUM(E508:O508)</f>
        <v>-2115210</v>
      </c>
      <c r="D508" s="20"/>
      <c r="E508" s="20">
        <v>-818001</v>
      </c>
      <c r="F508" s="29"/>
      <c r="G508" s="20">
        <v>-502029</v>
      </c>
      <c r="H508" s="29"/>
      <c r="I508" s="20">
        <v>-168155</v>
      </c>
      <c r="J508" s="29"/>
      <c r="K508" s="20">
        <v>0</v>
      </c>
      <c r="L508" s="29"/>
      <c r="M508" s="20">
        <v>-627025</v>
      </c>
      <c r="N508" s="29"/>
      <c r="O508" s="20">
        <v>0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</row>
    <row r="509" spans="1:256" s="7" customFormat="1" ht="13.5" customHeight="1">
      <c r="A509" s="20" t="s">
        <v>190</v>
      </c>
      <c r="B509" s="21" t="s">
        <v>10</v>
      </c>
      <c r="C509" s="20">
        <f t="shared" si="26"/>
        <v>-453190</v>
      </c>
      <c r="D509" s="20" t="s">
        <v>11</v>
      </c>
      <c r="E509" s="20">
        <v>-142317</v>
      </c>
      <c r="F509" s="29"/>
      <c r="G509" s="20">
        <v>-108029</v>
      </c>
      <c r="H509" s="29"/>
      <c r="I509" s="20">
        <v>-34293</v>
      </c>
      <c r="J509" s="29"/>
      <c r="K509" s="20">
        <v>0</v>
      </c>
      <c r="L509" s="29"/>
      <c r="M509" s="20">
        <v>-168551</v>
      </c>
      <c r="N509" s="29"/>
      <c r="O509" s="20">
        <v>0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</row>
    <row r="510" spans="1:256" s="7" customFormat="1" ht="13.5" customHeight="1">
      <c r="A510" s="20" t="s">
        <v>191</v>
      </c>
      <c r="B510" s="21" t="s">
        <v>10</v>
      </c>
      <c r="C510" s="20">
        <f t="shared" si="26"/>
        <v>-883949</v>
      </c>
      <c r="D510" s="20"/>
      <c r="E510" s="20">
        <v>-346005</v>
      </c>
      <c r="F510" s="29"/>
      <c r="G510" s="20">
        <v>-223819</v>
      </c>
      <c r="H510" s="29"/>
      <c r="I510" s="20">
        <v>-78676</v>
      </c>
      <c r="J510" s="29"/>
      <c r="K510" s="20">
        <v>0</v>
      </c>
      <c r="L510" s="29"/>
      <c r="M510" s="20">
        <v>-235449</v>
      </c>
      <c r="N510" s="29"/>
      <c r="O510" s="20">
        <v>0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</row>
    <row r="511" spans="1:256" s="7" customFormat="1" ht="13.5" customHeight="1">
      <c r="A511" s="20" t="s">
        <v>262</v>
      </c>
      <c r="B511" s="21" t="s">
        <v>10</v>
      </c>
      <c r="C511" s="20">
        <f t="shared" si="26"/>
        <v>-1645194</v>
      </c>
      <c r="D511" s="20"/>
      <c r="E511" s="20">
        <v>-650561</v>
      </c>
      <c r="F511" s="29"/>
      <c r="G511" s="20">
        <v>-410658</v>
      </c>
      <c r="H511" s="29"/>
      <c r="I511" s="20">
        <v>-147427</v>
      </c>
      <c r="J511" s="29"/>
      <c r="K511" s="20">
        <v>0</v>
      </c>
      <c r="L511" s="29"/>
      <c r="M511" s="20">
        <v>-436548</v>
      </c>
      <c r="N511" s="29"/>
      <c r="O511" s="20">
        <v>0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</row>
    <row r="512" spans="1:256" s="7" customFormat="1" ht="13.5" customHeight="1">
      <c r="A512" s="20" t="s">
        <v>344</v>
      </c>
      <c r="B512" s="21" t="s">
        <v>10</v>
      </c>
      <c r="C512" s="20">
        <f t="shared" si="26"/>
        <v>-169489</v>
      </c>
      <c r="D512" s="20"/>
      <c r="E512" s="20">
        <v>-64108</v>
      </c>
      <c r="F512" s="29"/>
      <c r="G512" s="20">
        <v>-41865</v>
      </c>
      <c r="H512" s="29"/>
      <c r="I512" s="20">
        <v>-14747</v>
      </c>
      <c r="J512" s="29"/>
      <c r="K512" s="20">
        <v>0</v>
      </c>
      <c r="L512" s="29"/>
      <c r="M512" s="20">
        <v>-48769</v>
      </c>
      <c r="N512" s="29"/>
      <c r="O512" s="20">
        <v>0</v>
      </c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</row>
    <row r="513" spans="1:256" s="7" customFormat="1" ht="13.5" customHeight="1">
      <c r="A513" s="20" t="s">
        <v>209</v>
      </c>
      <c r="B513" s="21" t="s">
        <v>10</v>
      </c>
      <c r="C513" s="25">
        <f t="shared" si="26"/>
        <v>-8120275</v>
      </c>
      <c r="D513" s="20"/>
      <c r="E513" s="25">
        <v>-3897732</v>
      </c>
      <c r="F513" s="29"/>
      <c r="G513" s="25">
        <v>-714584</v>
      </c>
      <c r="H513" s="29"/>
      <c r="I513" s="25">
        <v>-2817736</v>
      </c>
      <c r="J513" s="29"/>
      <c r="K513" s="25">
        <v>0</v>
      </c>
      <c r="L513" s="29"/>
      <c r="M513" s="25">
        <v>-690223</v>
      </c>
      <c r="N513" s="29"/>
      <c r="O513" s="25">
        <v>0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</row>
    <row r="514" spans="1:256" s="7" customFormat="1" ht="13.5" customHeight="1">
      <c r="A514" s="20"/>
      <c r="B514" s="21" t="s">
        <v>10</v>
      </c>
      <c r="C514" s="20"/>
      <c r="D514" s="20"/>
      <c r="E514" s="20"/>
      <c r="F514" s="29"/>
      <c r="G514" s="20"/>
      <c r="H514" s="29"/>
      <c r="I514" s="20"/>
      <c r="J514" s="29"/>
      <c r="K514" s="20"/>
      <c r="L514" s="29"/>
      <c r="M514" s="20"/>
      <c r="N514" s="29"/>
      <c r="O514" s="20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</row>
    <row r="515" spans="1:256" s="7" customFormat="1" ht="13.5" customHeight="1">
      <c r="A515" s="20" t="s">
        <v>187</v>
      </c>
      <c r="B515" s="21" t="s">
        <v>10</v>
      </c>
      <c r="C515" s="25">
        <f>SUM(E515:O515)</f>
        <v>20558103</v>
      </c>
      <c r="D515" s="20"/>
      <c r="E515" s="25">
        <f aca="true" t="shared" si="27" ref="E515:L515">E506+E508+E509+E510+E511+E512+E513</f>
        <v>13588009</v>
      </c>
      <c r="F515" s="25">
        <f t="shared" si="27"/>
        <v>0</v>
      </c>
      <c r="G515" s="25">
        <f t="shared" si="27"/>
        <v>2221538</v>
      </c>
      <c r="H515" s="25">
        <f t="shared" si="27"/>
        <v>0</v>
      </c>
      <c r="I515" s="25">
        <f t="shared" si="27"/>
        <v>6036147</v>
      </c>
      <c r="J515" s="25">
        <f t="shared" si="27"/>
        <v>0</v>
      </c>
      <c r="K515" s="25">
        <f t="shared" si="27"/>
        <v>299581</v>
      </c>
      <c r="L515" s="25">
        <f t="shared" si="27"/>
        <v>0</v>
      </c>
      <c r="M515" s="25">
        <f>M506+M508+M509+M510+M511+M512+M513</f>
        <v>-3023481</v>
      </c>
      <c r="N515" s="29"/>
      <c r="O515" s="25">
        <f>O506+O508+O509+O510+O511+O513</f>
        <v>1436309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</row>
    <row r="516" spans="1:256" s="7" customFormat="1" ht="13.5" customHeight="1">
      <c r="A516" s="20"/>
      <c r="B516" s="21" t="s">
        <v>10</v>
      </c>
      <c r="C516" s="20"/>
      <c r="D516" s="20"/>
      <c r="E516" s="20"/>
      <c r="F516" s="29"/>
      <c r="G516" s="20"/>
      <c r="H516" s="29"/>
      <c r="I516" s="20"/>
      <c r="J516" s="29"/>
      <c r="K516" s="20"/>
      <c r="L516" s="29"/>
      <c r="M516" s="20"/>
      <c r="N516" s="29"/>
      <c r="O516" s="20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</row>
    <row r="517" spans="1:256" s="7" customFormat="1" ht="13.5" customHeight="1">
      <c r="A517" s="20" t="s">
        <v>210</v>
      </c>
      <c r="B517" s="21" t="s">
        <v>10</v>
      </c>
      <c r="C517" s="20"/>
      <c r="D517" s="20"/>
      <c r="E517" s="20"/>
      <c r="F517" s="29"/>
      <c r="G517" s="20"/>
      <c r="H517" s="29"/>
      <c r="I517" s="20"/>
      <c r="J517" s="29"/>
      <c r="K517" s="20"/>
      <c r="L517" s="29"/>
      <c r="M517" s="20"/>
      <c r="N517" s="29"/>
      <c r="O517" s="20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</row>
    <row r="518" spans="1:256" s="7" customFormat="1" ht="13.5" customHeight="1">
      <c r="A518" s="20" t="s">
        <v>237</v>
      </c>
      <c r="B518" s="21" t="s">
        <v>10</v>
      </c>
      <c r="C518" s="20"/>
      <c r="D518" s="20"/>
      <c r="E518" s="20" t="s">
        <v>10</v>
      </c>
      <c r="F518" s="29" t="s">
        <v>10</v>
      </c>
      <c r="G518" s="20" t="s">
        <v>10</v>
      </c>
      <c r="H518" s="29" t="s">
        <v>10</v>
      </c>
      <c r="I518" s="20" t="s">
        <v>10</v>
      </c>
      <c r="J518" s="29" t="s">
        <v>10</v>
      </c>
      <c r="K518" s="20" t="s">
        <v>10</v>
      </c>
      <c r="L518" s="29" t="s">
        <v>10</v>
      </c>
      <c r="M518" s="20" t="s">
        <v>10</v>
      </c>
      <c r="N518" s="29" t="s">
        <v>10</v>
      </c>
      <c r="O518" s="20" t="s">
        <v>10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</row>
    <row r="519" spans="1:256" s="7" customFormat="1" ht="13.5" customHeight="1">
      <c r="A519" s="20" t="s">
        <v>141</v>
      </c>
      <c r="B519" s="21" t="s">
        <v>10</v>
      </c>
      <c r="C519" s="20">
        <f aca="true" t="shared" si="28" ref="C519:C536">SUM(E519:O519)</f>
        <v>2142434</v>
      </c>
      <c r="D519" s="20"/>
      <c r="E519" s="20">
        <v>1293610</v>
      </c>
      <c r="F519" s="29"/>
      <c r="G519" s="20">
        <v>184873</v>
      </c>
      <c r="H519" s="29"/>
      <c r="I519" s="20">
        <v>641405</v>
      </c>
      <c r="J519" s="29"/>
      <c r="K519" s="20">
        <v>9819</v>
      </c>
      <c r="L519" s="29"/>
      <c r="M519" s="20">
        <v>11702</v>
      </c>
      <c r="N519" s="29"/>
      <c r="O519" s="20">
        <v>1025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</row>
    <row r="520" spans="1:256" s="7" customFormat="1" ht="13.5" customHeight="1">
      <c r="A520" s="20" t="s">
        <v>142</v>
      </c>
      <c r="B520" s="21" t="s">
        <v>10</v>
      </c>
      <c r="C520" s="20">
        <f t="shared" si="28"/>
        <v>1440400</v>
      </c>
      <c r="D520" s="20"/>
      <c r="E520" s="20">
        <v>1215244</v>
      </c>
      <c r="F520" s="29"/>
      <c r="G520" s="20">
        <v>56213</v>
      </c>
      <c r="H520" s="29"/>
      <c r="I520" s="20">
        <v>531269</v>
      </c>
      <c r="J520" s="29"/>
      <c r="K520" s="20">
        <v>0</v>
      </c>
      <c r="L520" s="29"/>
      <c r="M520" s="20">
        <v>-363563</v>
      </c>
      <c r="N520" s="29"/>
      <c r="O520" s="20">
        <v>1237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</row>
    <row r="521" spans="1:256" s="7" customFormat="1" ht="13.5" customHeight="1">
      <c r="A521" s="20" t="s">
        <v>143</v>
      </c>
      <c r="B521" s="21" t="s">
        <v>10</v>
      </c>
      <c r="C521" s="20">
        <f t="shared" si="28"/>
        <v>1129976</v>
      </c>
      <c r="D521" s="20"/>
      <c r="E521" s="24">
        <v>0</v>
      </c>
      <c r="F521" s="29"/>
      <c r="G521" s="24">
        <v>704737</v>
      </c>
      <c r="H521" s="29"/>
      <c r="I521" s="24">
        <v>299855</v>
      </c>
      <c r="J521" s="29"/>
      <c r="K521" s="24">
        <v>0</v>
      </c>
      <c r="L521" s="29"/>
      <c r="M521" s="24">
        <v>125384</v>
      </c>
      <c r="N521" s="29"/>
      <c r="O521" s="24">
        <v>0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</row>
    <row r="522" spans="1:256" s="7" customFormat="1" ht="13.5" customHeight="1">
      <c r="A522" s="20" t="s">
        <v>144</v>
      </c>
      <c r="B522" s="21" t="s">
        <v>10</v>
      </c>
      <c r="C522" s="20">
        <f t="shared" si="28"/>
        <v>6676</v>
      </c>
      <c r="D522" s="20"/>
      <c r="E522" s="24">
        <v>0</v>
      </c>
      <c r="F522" s="29"/>
      <c r="G522" s="24">
        <v>0</v>
      </c>
      <c r="H522" s="29"/>
      <c r="I522" s="24">
        <v>0</v>
      </c>
      <c r="J522" s="29"/>
      <c r="K522" s="24">
        <v>0</v>
      </c>
      <c r="L522" s="29"/>
      <c r="M522" s="24">
        <v>6676</v>
      </c>
      <c r="N522" s="29"/>
      <c r="O522" s="24">
        <v>0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</row>
    <row r="523" spans="1:256" s="7" customFormat="1" ht="13.5" customHeight="1">
      <c r="A523" s="20" t="s">
        <v>145</v>
      </c>
      <c r="B523" s="21" t="s">
        <v>10</v>
      </c>
      <c r="C523" s="20">
        <f t="shared" si="28"/>
        <v>5792384</v>
      </c>
      <c r="D523" s="20"/>
      <c r="E523" s="24">
        <v>119915</v>
      </c>
      <c r="F523" s="29"/>
      <c r="G523" s="24">
        <v>4361629</v>
      </c>
      <c r="H523" s="29"/>
      <c r="I523" s="24">
        <v>1904613</v>
      </c>
      <c r="J523" s="29"/>
      <c r="K523" s="24">
        <v>18448</v>
      </c>
      <c r="L523" s="29"/>
      <c r="M523" s="24">
        <v>-706195</v>
      </c>
      <c r="N523" s="29"/>
      <c r="O523" s="24">
        <v>93974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</row>
    <row r="524" spans="1:256" s="7" customFormat="1" ht="13.5" customHeight="1">
      <c r="A524" s="20" t="s">
        <v>146</v>
      </c>
      <c r="B524" s="21" t="s">
        <v>10</v>
      </c>
      <c r="C524" s="20">
        <f t="shared" si="28"/>
        <v>6373261</v>
      </c>
      <c r="D524" s="20"/>
      <c r="E524" s="24">
        <v>0</v>
      </c>
      <c r="F524" s="29"/>
      <c r="G524" s="24">
        <v>0</v>
      </c>
      <c r="H524" s="29"/>
      <c r="I524" s="24">
        <v>0</v>
      </c>
      <c r="J524" s="29"/>
      <c r="K524" s="24">
        <v>872</v>
      </c>
      <c r="L524" s="29"/>
      <c r="M524" s="24">
        <v>6357859</v>
      </c>
      <c r="N524" s="29"/>
      <c r="O524" s="24">
        <v>14530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</row>
    <row r="525" spans="1:256" s="7" customFormat="1" ht="13.5" customHeight="1">
      <c r="A525" s="20" t="s">
        <v>147</v>
      </c>
      <c r="B525" s="21" t="s">
        <v>10</v>
      </c>
      <c r="C525" s="20">
        <f t="shared" si="28"/>
        <v>272118</v>
      </c>
      <c r="D525" s="20"/>
      <c r="E525" s="24">
        <v>0</v>
      </c>
      <c r="F525" s="29"/>
      <c r="G525" s="24">
        <v>0</v>
      </c>
      <c r="H525" s="29"/>
      <c r="I525" s="24">
        <v>0</v>
      </c>
      <c r="J525" s="29"/>
      <c r="K525" s="24">
        <v>0</v>
      </c>
      <c r="L525" s="29"/>
      <c r="M525" s="24">
        <v>272118</v>
      </c>
      <c r="N525" s="29"/>
      <c r="O525" s="24">
        <v>0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</row>
    <row r="526" spans="1:256" s="7" customFormat="1" ht="13.5" customHeight="1">
      <c r="A526" s="20" t="s">
        <v>345</v>
      </c>
      <c r="B526" s="21" t="s">
        <v>10</v>
      </c>
      <c r="C526" s="20">
        <f>SUM(E526:O526)</f>
        <v>942312</v>
      </c>
      <c r="D526" s="20"/>
      <c r="E526" s="24">
        <v>566141</v>
      </c>
      <c r="F526" s="29"/>
      <c r="G526" s="24">
        <v>49081</v>
      </c>
      <c r="H526" s="29"/>
      <c r="I526" s="24">
        <v>248798</v>
      </c>
      <c r="J526" s="29"/>
      <c r="K526" s="24">
        <v>9104</v>
      </c>
      <c r="L526" s="29"/>
      <c r="M526" s="24">
        <v>69188</v>
      </c>
      <c r="N526" s="29"/>
      <c r="O526" s="24">
        <v>0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</row>
    <row r="527" spans="1:256" s="7" customFormat="1" ht="13.5" customHeight="1">
      <c r="A527" s="20" t="s">
        <v>148</v>
      </c>
      <c r="B527" s="21" t="s">
        <v>10</v>
      </c>
      <c r="C527" s="20">
        <f t="shared" si="28"/>
        <v>171815</v>
      </c>
      <c r="D527" s="20"/>
      <c r="E527" s="24">
        <v>100400</v>
      </c>
      <c r="F527" s="29"/>
      <c r="G527" s="24">
        <v>0</v>
      </c>
      <c r="H527" s="29"/>
      <c r="I527" s="24">
        <v>42025</v>
      </c>
      <c r="J527" s="29"/>
      <c r="K527" s="24">
        <v>400</v>
      </c>
      <c r="L527" s="29"/>
      <c r="M527" s="24">
        <v>27588</v>
      </c>
      <c r="N527" s="29"/>
      <c r="O527" s="24">
        <v>1402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</row>
    <row r="528" spans="1:256" s="7" customFormat="1" ht="13.5" customHeight="1">
      <c r="A528" s="20" t="s">
        <v>149</v>
      </c>
      <c r="B528" s="21" t="s">
        <v>10</v>
      </c>
      <c r="C528" s="20">
        <f t="shared" si="28"/>
        <v>3659125</v>
      </c>
      <c r="D528" s="20"/>
      <c r="E528" s="20">
        <v>330031</v>
      </c>
      <c r="F528" s="29"/>
      <c r="G528" s="20">
        <v>2334517</v>
      </c>
      <c r="H528" s="29"/>
      <c r="I528" s="20">
        <v>1130978</v>
      </c>
      <c r="J528" s="29"/>
      <c r="K528" s="20">
        <v>0</v>
      </c>
      <c r="L528" s="29"/>
      <c r="M528" s="20">
        <v>-158226</v>
      </c>
      <c r="N528" s="29"/>
      <c r="O528" s="20">
        <v>21825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</row>
    <row r="529" spans="1:256" s="7" customFormat="1" ht="13.5" customHeight="1">
      <c r="A529" s="20" t="s">
        <v>241</v>
      </c>
      <c r="B529" s="21" t="s">
        <v>10</v>
      </c>
      <c r="C529" s="20">
        <f t="shared" si="28"/>
        <v>8307553</v>
      </c>
      <c r="D529" s="20"/>
      <c r="E529" s="20">
        <v>194850</v>
      </c>
      <c r="F529" s="29"/>
      <c r="G529" s="20">
        <v>1009900</v>
      </c>
      <c r="H529" s="29"/>
      <c r="I529" s="20">
        <v>516825</v>
      </c>
      <c r="J529" s="29"/>
      <c r="K529" s="20">
        <v>0</v>
      </c>
      <c r="L529" s="29"/>
      <c r="M529" s="20">
        <v>6585978</v>
      </c>
      <c r="N529" s="29"/>
      <c r="O529" s="20">
        <v>0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</row>
    <row r="530" spans="1:256" s="7" customFormat="1" ht="13.5" customHeight="1">
      <c r="A530" s="20" t="s">
        <v>150</v>
      </c>
      <c r="B530" s="21" t="s">
        <v>10</v>
      </c>
      <c r="C530" s="20">
        <f t="shared" si="28"/>
        <v>7594263</v>
      </c>
      <c r="D530" s="20"/>
      <c r="E530" s="20">
        <v>261005</v>
      </c>
      <c r="F530" s="29"/>
      <c r="G530" s="20">
        <v>5313850</v>
      </c>
      <c r="H530" s="29"/>
      <c r="I530" s="20">
        <v>2364660</v>
      </c>
      <c r="J530" s="29"/>
      <c r="K530" s="20">
        <v>0</v>
      </c>
      <c r="L530" s="29"/>
      <c r="M530" s="20">
        <v>-376438</v>
      </c>
      <c r="N530" s="29"/>
      <c r="O530" s="20">
        <v>31186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</row>
    <row r="531" spans="1:256" s="7" customFormat="1" ht="13.5" customHeight="1">
      <c r="A531" s="20" t="s">
        <v>151</v>
      </c>
      <c r="B531" s="21" t="s">
        <v>10</v>
      </c>
      <c r="C531" s="20">
        <f t="shared" si="28"/>
        <v>9427483</v>
      </c>
      <c r="D531" s="20"/>
      <c r="E531" s="20">
        <v>678981</v>
      </c>
      <c r="F531" s="29"/>
      <c r="G531" s="20">
        <v>5445841</v>
      </c>
      <c r="H531" s="29"/>
      <c r="I531" s="20">
        <v>2589456</v>
      </c>
      <c r="J531" s="29"/>
      <c r="K531" s="20">
        <v>8472</v>
      </c>
      <c r="L531" s="29"/>
      <c r="M531" s="20">
        <v>703382</v>
      </c>
      <c r="N531" s="29"/>
      <c r="O531" s="20">
        <v>1351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</row>
    <row r="532" spans="1:256" s="7" customFormat="1" ht="13.5" customHeight="1">
      <c r="A532" s="20" t="s">
        <v>152</v>
      </c>
      <c r="B532" s="21" t="s">
        <v>10</v>
      </c>
      <c r="C532" s="20">
        <f t="shared" si="28"/>
        <v>-73701</v>
      </c>
      <c r="D532" s="20"/>
      <c r="E532" s="24">
        <v>0</v>
      </c>
      <c r="F532" s="29"/>
      <c r="G532" s="24">
        <v>0</v>
      </c>
      <c r="H532" s="29"/>
      <c r="I532" s="24">
        <v>0</v>
      </c>
      <c r="J532" s="29"/>
      <c r="K532" s="24">
        <v>0</v>
      </c>
      <c r="L532" s="29"/>
      <c r="M532" s="24">
        <v>-73701</v>
      </c>
      <c r="N532" s="29"/>
      <c r="O532" s="24">
        <v>0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</row>
    <row r="533" spans="1:256" s="7" customFormat="1" ht="13.5" customHeight="1">
      <c r="A533" s="20" t="s">
        <v>153</v>
      </c>
      <c r="B533" s="21" t="s">
        <v>10</v>
      </c>
      <c r="C533" s="20">
        <f t="shared" si="28"/>
        <v>74152</v>
      </c>
      <c r="D533" s="20"/>
      <c r="E533" s="24">
        <v>0</v>
      </c>
      <c r="F533" s="29"/>
      <c r="G533" s="24">
        <v>0</v>
      </c>
      <c r="H533" s="29"/>
      <c r="I533" s="24">
        <v>0</v>
      </c>
      <c r="J533" s="29"/>
      <c r="K533" s="24">
        <v>0</v>
      </c>
      <c r="L533" s="29"/>
      <c r="M533" s="24">
        <v>74152</v>
      </c>
      <c r="N533" s="29"/>
      <c r="O533" s="24">
        <v>0</v>
      </c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</row>
    <row r="534" spans="1:256" s="7" customFormat="1" ht="13.5" customHeight="1">
      <c r="A534" s="20" t="s">
        <v>346</v>
      </c>
      <c r="B534" s="21"/>
      <c r="C534" s="20">
        <f t="shared" si="28"/>
        <v>371435</v>
      </c>
      <c r="D534" s="20"/>
      <c r="E534" s="24">
        <v>108506</v>
      </c>
      <c r="F534" s="29"/>
      <c r="G534" s="24">
        <v>146260</v>
      </c>
      <c r="H534" s="29"/>
      <c r="I534" s="24">
        <v>106638</v>
      </c>
      <c r="J534" s="29"/>
      <c r="K534" s="24">
        <v>0</v>
      </c>
      <c r="L534" s="29"/>
      <c r="M534" s="24">
        <v>7921</v>
      </c>
      <c r="N534" s="29"/>
      <c r="O534" s="24">
        <v>2110</v>
      </c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</row>
    <row r="535" spans="1:256" s="7" customFormat="1" ht="13.5" customHeight="1">
      <c r="A535" s="20" t="s">
        <v>154</v>
      </c>
      <c r="B535" s="21" t="s">
        <v>10</v>
      </c>
      <c r="C535" s="20">
        <f t="shared" si="28"/>
        <v>40481</v>
      </c>
      <c r="D535" s="20"/>
      <c r="E535" s="24">
        <v>0</v>
      </c>
      <c r="F535" s="29"/>
      <c r="G535" s="24">
        <v>0</v>
      </c>
      <c r="H535" s="29"/>
      <c r="I535" s="24">
        <v>0</v>
      </c>
      <c r="J535" s="29"/>
      <c r="K535" s="24">
        <v>0</v>
      </c>
      <c r="L535" s="29"/>
      <c r="M535" s="24">
        <v>40481</v>
      </c>
      <c r="N535" s="29"/>
      <c r="O535" s="24">
        <v>0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</row>
    <row r="536" spans="1:256" s="7" customFormat="1" ht="13.5" customHeight="1">
      <c r="A536" s="20" t="s">
        <v>155</v>
      </c>
      <c r="B536" s="21" t="s">
        <v>10</v>
      </c>
      <c r="C536" s="25">
        <f t="shared" si="28"/>
        <v>185654</v>
      </c>
      <c r="D536" s="20"/>
      <c r="E536" s="26">
        <v>0</v>
      </c>
      <c r="F536" s="29"/>
      <c r="G536" s="26">
        <v>102758</v>
      </c>
      <c r="H536" s="29"/>
      <c r="I536" s="26">
        <v>43011</v>
      </c>
      <c r="J536" s="29"/>
      <c r="K536" s="26">
        <v>0</v>
      </c>
      <c r="L536" s="29"/>
      <c r="M536" s="26">
        <v>38579</v>
      </c>
      <c r="N536" s="29"/>
      <c r="O536" s="26">
        <v>1306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</row>
    <row r="537" spans="1:256" s="7" customFormat="1" ht="13.5" customHeight="1">
      <c r="A537" s="20" t="s">
        <v>156</v>
      </c>
      <c r="B537" s="21" t="s">
        <v>10</v>
      </c>
      <c r="C537" s="25">
        <f>SUM(E537:O537)</f>
        <v>47857821</v>
      </c>
      <c r="D537" s="20"/>
      <c r="E537" s="25">
        <f>SUM(E519:E536)</f>
        <v>4868683</v>
      </c>
      <c r="F537" s="29"/>
      <c r="G537" s="25">
        <f>SUM(G519:G536)</f>
        <v>19709659</v>
      </c>
      <c r="H537" s="29"/>
      <c r="I537" s="25">
        <f>SUM(I519:I536)</f>
        <v>10419533</v>
      </c>
      <c r="J537" s="29"/>
      <c r="K537" s="25">
        <f>SUM(K519:K536)</f>
        <v>47115</v>
      </c>
      <c r="L537" s="29"/>
      <c r="M537" s="25">
        <f>SUM(M519:M536)</f>
        <v>12642885</v>
      </c>
      <c r="N537" s="29"/>
      <c r="O537" s="25">
        <f>SUM(O519:O536)</f>
        <v>169946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</row>
    <row r="538" spans="1:256" s="7" customFormat="1" ht="13.5" customHeight="1">
      <c r="A538" s="20"/>
      <c r="B538" s="21" t="s">
        <v>10</v>
      </c>
      <c r="C538" s="20"/>
      <c r="D538" s="20"/>
      <c r="E538" s="20"/>
      <c r="F538" s="29"/>
      <c r="G538" s="20"/>
      <c r="H538" s="29"/>
      <c r="I538" s="20"/>
      <c r="J538" s="29"/>
      <c r="K538" s="20"/>
      <c r="L538" s="29"/>
      <c r="M538" s="20"/>
      <c r="N538" s="29"/>
      <c r="O538" s="20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</row>
    <row r="539" spans="1:256" s="7" customFormat="1" ht="13.5" customHeight="1">
      <c r="A539" s="20" t="s">
        <v>238</v>
      </c>
      <c r="B539" s="21" t="s">
        <v>10</v>
      </c>
      <c r="C539" s="20" t="s">
        <v>10</v>
      </c>
      <c r="D539" s="20"/>
      <c r="E539" s="20" t="s">
        <v>10</v>
      </c>
      <c r="F539" s="29" t="s">
        <v>10</v>
      </c>
      <c r="G539" s="20" t="s">
        <v>10</v>
      </c>
      <c r="H539" s="29" t="s">
        <v>10</v>
      </c>
      <c r="I539" s="20" t="s">
        <v>10</v>
      </c>
      <c r="J539" s="29" t="s">
        <v>10</v>
      </c>
      <c r="K539" s="20" t="s">
        <v>10</v>
      </c>
      <c r="L539" s="29" t="s">
        <v>10</v>
      </c>
      <c r="M539" s="20" t="s">
        <v>10</v>
      </c>
      <c r="N539" s="29" t="s">
        <v>10</v>
      </c>
      <c r="O539" s="20" t="s">
        <v>10</v>
      </c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</row>
    <row r="540" spans="1:256" s="7" customFormat="1" ht="13.5" customHeight="1">
      <c r="A540" s="20" t="s">
        <v>242</v>
      </c>
      <c r="B540" s="21" t="s">
        <v>10</v>
      </c>
      <c r="C540" s="20">
        <f aca="true" t="shared" si="29" ref="C540:C545">SUM(E540:O540)</f>
        <v>1201611</v>
      </c>
      <c r="D540" s="20"/>
      <c r="E540" s="24">
        <v>0</v>
      </c>
      <c r="F540" s="29"/>
      <c r="G540" s="24">
        <v>0</v>
      </c>
      <c r="H540" s="29"/>
      <c r="I540" s="24">
        <v>0</v>
      </c>
      <c r="J540" s="29"/>
      <c r="K540" s="24">
        <v>0</v>
      </c>
      <c r="L540" s="29"/>
      <c r="M540" s="24">
        <v>1201611</v>
      </c>
      <c r="N540" s="29"/>
      <c r="O540" s="24">
        <v>0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</row>
    <row r="541" spans="1:256" s="7" customFormat="1" ht="13.5" customHeight="1">
      <c r="A541" s="20" t="s">
        <v>157</v>
      </c>
      <c r="B541" s="21" t="s">
        <v>10</v>
      </c>
      <c r="C541" s="20">
        <f t="shared" si="29"/>
        <v>702864</v>
      </c>
      <c r="D541" s="20"/>
      <c r="E541" s="24">
        <v>7810</v>
      </c>
      <c r="F541" s="29"/>
      <c r="G541" s="24">
        <v>10800</v>
      </c>
      <c r="H541" s="29"/>
      <c r="I541" s="24">
        <v>6321</v>
      </c>
      <c r="J541" s="29"/>
      <c r="K541" s="24">
        <v>0</v>
      </c>
      <c r="L541" s="29"/>
      <c r="M541" s="24">
        <v>677933</v>
      </c>
      <c r="N541" s="29"/>
      <c r="O541" s="24">
        <v>0</v>
      </c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</row>
    <row r="542" spans="1:256" s="7" customFormat="1" ht="13.5" customHeight="1">
      <c r="A542" s="20" t="s">
        <v>158</v>
      </c>
      <c r="B542" s="21" t="s">
        <v>10</v>
      </c>
      <c r="C542" s="20">
        <f t="shared" si="29"/>
        <v>535212</v>
      </c>
      <c r="D542" s="20"/>
      <c r="E542" s="20">
        <v>37473</v>
      </c>
      <c r="F542" s="29"/>
      <c r="G542" s="20">
        <v>290495</v>
      </c>
      <c r="H542" s="29"/>
      <c r="I542" s="20">
        <v>138006</v>
      </c>
      <c r="J542" s="29"/>
      <c r="K542" s="20">
        <v>1527</v>
      </c>
      <c r="L542" s="29"/>
      <c r="M542" s="20">
        <v>67711</v>
      </c>
      <c r="N542" s="29"/>
      <c r="O542" s="20">
        <v>0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</row>
    <row r="543" spans="1:256" s="7" customFormat="1" ht="13.5" customHeight="1">
      <c r="A543" s="20" t="s">
        <v>159</v>
      </c>
      <c r="B543" s="21" t="s">
        <v>10</v>
      </c>
      <c r="C543" s="20">
        <f t="shared" si="29"/>
        <v>1606200</v>
      </c>
      <c r="D543" s="20"/>
      <c r="E543" s="24">
        <v>0</v>
      </c>
      <c r="F543" s="29"/>
      <c r="G543" s="24">
        <v>473526</v>
      </c>
      <c r="H543" s="29"/>
      <c r="I543" s="24">
        <v>167989</v>
      </c>
      <c r="J543" s="29"/>
      <c r="K543" s="24">
        <v>1093</v>
      </c>
      <c r="L543" s="29"/>
      <c r="M543" s="24">
        <v>923035</v>
      </c>
      <c r="N543" s="29"/>
      <c r="O543" s="24">
        <v>40557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</row>
    <row r="544" spans="1:256" s="7" customFormat="1" ht="13.5" customHeight="1">
      <c r="A544" s="20" t="s">
        <v>160</v>
      </c>
      <c r="B544" s="21" t="s">
        <v>10</v>
      </c>
      <c r="C544" s="25">
        <f t="shared" si="29"/>
        <v>15549</v>
      </c>
      <c r="D544" s="20"/>
      <c r="E544" s="26">
        <v>0</v>
      </c>
      <c r="F544" s="29"/>
      <c r="G544" s="26">
        <v>3036</v>
      </c>
      <c r="H544" s="29"/>
      <c r="I544" s="26">
        <v>1718</v>
      </c>
      <c r="J544" s="29"/>
      <c r="K544" s="26">
        <v>0</v>
      </c>
      <c r="L544" s="29"/>
      <c r="M544" s="26">
        <v>-9962</v>
      </c>
      <c r="N544" s="29"/>
      <c r="O544" s="26">
        <v>20757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</row>
    <row r="545" spans="1:256" s="7" customFormat="1" ht="13.5" customHeight="1">
      <c r="A545" s="20" t="s">
        <v>161</v>
      </c>
      <c r="B545" s="21" t="s">
        <v>10</v>
      </c>
      <c r="C545" s="25">
        <f t="shared" si="29"/>
        <v>4061436</v>
      </c>
      <c r="D545" s="20"/>
      <c r="E545" s="25">
        <f>SUM(E540:E544)</f>
        <v>45283</v>
      </c>
      <c r="F545" s="29"/>
      <c r="G545" s="25">
        <f>SUM(G540:G544)</f>
        <v>777857</v>
      </c>
      <c r="H545" s="29"/>
      <c r="I545" s="25">
        <f>SUM(I540:I544)</f>
        <v>314034</v>
      </c>
      <c r="J545" s="29"/>
      <c r="K545" s="25">
        <f>SUM(K540:K544)</f>
        <v>2620</v>
      </c>
      <c r="L545" s="29"/>
      <c r="M545" s="25">
        <f>SUM(M540:M544)</f>
        <v>2860328</v>
      </c>
      <c r="N545" s="29"/>
      <c r="O545" s="25">
        <f>SUM(O540:O544)</f>
        <v>61314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</row>
    <row r="546" spans="1:256" s="7" customFormat="1" ht="13.5" customHeight="1">
      <c r="A546" s="20"/>
      <c r="B546" s="21" t="s">
        <v>10</v>
      </c>
      <c r="C546" s="20"/>
      <c r="D546" s="20"/>
      <c r="E546" s="20"/>
      <c r="F546" s="29"/>
      <c r="G546" s="20"/>
      <c r="H546" s="29"/>
      <c r="I546" s="20"/>
      <c r="J546" s="29"/>
      <c r="K546" s="20"/>
      <c r="L546" s="29"/>
      <c r="M546" s="20"/>
      <c r="N546" s="29"/>
      <c r="O546" s="20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</row>
    <row r="547" spans="1:256" s="7" customFormat="1" ht="13.5" customHeight="1">
      <c r="A547" s="20" t="s">
        <v>239</v>
      </c>
      <c r="B547" s="21" t="s">
        <v>10</v>
      </c>
      <c r="C547" s="29" t="s">
        <v>10</v>
      </c>
      <c r="D547" s="20"/>
      <c r="E547" s="29" t="s">
        <v>10</v>
      </c>
      <c r="F547" s="29" t="s">
        <v>10</v>
      </c>
      <c r="G547" s="29" t="s">
        <v>10</v>
      </c>
      <c r="H547" s="29" t="s">
        <v>10</v>
      </c>
      <c r="I547" s="29" t="s">
        <v>10</v>
      </c>
      <c r="J547" s="29" t="s">
        <v>10</v>
      </c>
      <c r="K547" s="29" t="s">
        <v>10</v>
      </c>
      <c r="L547" s="29" t="s">
        <v>10</v>
      </c>
      <c r="M547" s="29" t="s">
        <v>10</v>
      </c>
      <c r="N547" s="29" t="s">
        <v>10</v>
      </c>
      <c r="O547" s="29" t="s">
        <v>10</v>
      </c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</row>
    <row r="548" spans="1:256" s="7" customFormat="1" ht="13.5" customHeight="1">
      <c r="A548" s="20" t="s">
        <v>347</v>
      </c>
      <c r="B548" s="21"/>
      <c r="C548" s="29">
        <f>SUM(E548,G548,I548,K548,M548,O548)</f>
        <v>128290</v>
      </c>
      <c r="D548" s="29"/>
      <c r="E548" s="31">
        <v>0</v>
      </c>
      <c r="F548" s="29"/>
      <c r="G548" s="31">
        <v>0</v>
      </c>
      <c r="H548" s="29"/>
      <c r="I548" s="31">
        <v>0</v>
      </c>
      <c r="J548" s="29"/>
      <c r="K548" s="31">
        <v>0</v>
      </c>
      <c r="L548" s="29"/>
      <c r="M548" s="31">
        <f>128284+6</f>
        <v>128290</v>
      </c>
      <c r="N548" s="29"/>
      <c r="O548" s="31">
        <v>0</v>
      </c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</row>
    <row r="549" spans="1:256" s="7" customFormat="1" ht="13.5" customHeight="1">
      <c r="A549" s="20" t="s">
        <v>162</v>
      </c>
      <c r="B549" s="21"/>
      <c r="C549" s="25">
        <f>SUM(E549,G549,I549,K549,M549,O549)</f>
        <v>111559</v>
      </c>
      <c r="D549" s="20"/>
      <c r="E549" s="26">
        <v>0</v>
      </c>
      <c r="F549" s="29"/>
      <c r="G549" s="26">
        <v>0</v>
      </c>
      <c r="H549" s="29"/>
      <c r="I549" s="26">
        <v>0</v>
      </c>
      <c r="J549" s="29"/>
      <c r="K549" s="26">
        <v>0</v>
      </c>
      <c r="L549" s="29"/>
      <c r="M549" s="26">
        <v>111559</v>
      </c>
      <c r="N549" s="29"/>
      <c r="O549" s="26">
        <v>0</v>
      </c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</row>
    <row r="550" spans="1:256" s="7" customFormat="1" ht="13.5" customHeight="1">
      <c r="A550" s="20" t="s">
        <v>348</v>
      </c>
      <c r="B550" s="21"/>
      <c r="C550" s="27">
        <f>SUM(E550:O550)</f>
        <v>239849</v>
      </c>
      <c r="D550" s="20"/>
      <c r="E550" s="50">
        <f>SUM(E548:E549)</f>
        <v>0</v>
      </c>
      <c r="F550" s="31">
        <f aca="true" t="shared" si="30" ref="F550:O550">SUM(F548:F549)</f>
        <v>0</v>
      </c>
      <c r="G550" s="50">
        <f t="shared" si="30"/>
        <v>0</v>
      </c>
      <c r="H550" s="31">
        <f t="shared" si="30"/>
        <v>0</v>
      </c>
      <c r="I550" s="50">
        <f t="shared" si="30"/>
        <v>0</v>
      </c>
      <c r="J550" s="31">
        <f t="shared" si="30"/>
        <v>0</v>
      </c>
      <c r="K550" s="50">
        <f t="shared" si="30"/>
        <v>0</v>
      </c>
      <c r="L550" s="31">
        <f t="shared" si="30"/>
        <v>0</v>
      </c>
      <c r="M550" s="50">
        <f t="shared" si="30"/>
        <v>239849</v>
      </c>
      <c r="N550" s="31">
        <f t="shared" si="30"/>
        <v>0</v>
      </c>
      <c r="O550" s="50">
        <f t="shared" si="30"/>
        <v>0</v>
      </c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</row>
    <row r="551" spans="1:256" s="7" customFormat="1" ht="13.5" customHeight="1">
      <c r="A551" s="20"/>
      <c r="B551" s="21" t="s">
        <v>10</v>
      </c>
      <c r="C551" s="20"/>
      <c r="D551" s="20"/>
      <c r="E551" s="20"/>
      <c r="F551" s="29"/>
      <c r="G551" s="20"/>
      <c r="H551" s="29"/>
      <c r="I551" s="20"/>
      <c r="J551" s="29"/>
      <c r="K551" s="20"/>
      <c r="L551" s="29"/>
      <c r="M551" s="20"/>
      <c r="N551" s="29"/>
      <c r="O551" s="20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</row>
    <row r="552" spans="1:256" s="7" customFormat="1" ht="13.5" customHeight="1">
      <c r="A552" s="20" t="s">
        <v>163</v>
      </c>
      <c r="B552" s="21" t="s">
        <v>10</v>
      </c>
      <c r="C552" s="25">
        <f>SUM(E552:O552)</f>
        <v>5019646</v>
      </c>
      <c r="D552" s="20"/>
      <c r="E552" s="26">
        <v>0</v>
      </c>
      <c r="F552" s="29"/>
      <c r="G552" s="26">
        <v>0</v>
      </c>
      <c r="H552" s="29"/>
      <c r="I552" s="26">
        <v>0</v>
      </c>
      <c r="J552" s="29"/>
      <c r="K552" s="26">
        <v>0</v>
      </c>
      <c r="L552" s="29"/>
      <c r="M552" s="26">
        <v>5019646</v>
      </c>
      <c r="N552" s="29"/>
      <c r="O552" s="26">
        <v>0</v>
      </c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</row>
    <row r="553" spans="1:256" s="7" customFormat="1" ht="13.5" customHeight="1">
      <c r="A553" s="20"/>
      <c r="B553" s="21" t="s">
        <v>10</v>
      </c>
      <c r="C553" s="20"/>
      <c r="D553" s="20"/>
      <c r="E553" s="20"/>
      <c r="F553" s="29"/>
      <c r="G553" s="20"/>
      <c r="H553" s="29"/>
      <c r="I553" s="20"/>
      <c r="J553" s="29"/>
      <c r="K553" s="20"/>
      <c r="L553" s="29"/>
      <c r="M553" s="20"/>
      <c r="N553" s="29"/>
      <c r="O553" s="20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</row>
    <row r="554" spans="1:256" s="7" customFormat="1" ht="13.5" customHeight="1">
      <c r="A554" s="20" t="s">
        <v>211</v>
      </c>
      <c r="B554" s="21" t="s">
        <v>10</v>
      </c>
      <c r="C554" s="25">
        <f>SUM(E554:O554)</f>
        <v>57178752</v>
      </c>
      <c r="D554" s="20"/>
      <c r="E554" s="25">
        <f>SUM(E552,E549,E545,E537)</f>
        <v>4913966</v>
      </c>
      <c r="F554" s="29"/>
      <c r="G554" s="25">
        <f>SUM(G552,G549,G545,G537)</f>
        <v>20487516</v>
      </c>
      <c r="H554" s="29"/>
      <c r="I554" s="25">
        <f>SUM(I552,I549,I545,I537)</f>
        <v>10733567</v>
      </c>
      <c r="J554" s="29"/>
      <c r="K554" s="25">
        <f>SUM(K552,K549,K545,K537)</f>
        <v>49735</v>
      </c>
      <c r="L554" s="29"/>
      <c r="M554" s="25">
        <f>SUM(M552,M548,M549,M545,M537)</f>
        <v>20762708</v>
      </c>
      <c r="N554" s="29"/>
      <c r="O554" s="25">
        <f>SUM(O552,O549,O545,O537)</f>
        <v>231260</v>
      </c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</row>
    <row r="555" spans="1:256" s="7" customFormat="1" ht="13.5" customHeight="1">
      <c r="A555" s="20"/>
      <c r="B555" s="21" t="s">
        <v>10</v>
      </c>
      <c r="C555" s="20"/>
      <c r="D555" s="20"/>
      <c r="E555" s="20"/>
      <c r="F555" s="29"/>
      <c r="G555" s="20"/>
      <c r="H555" s="29"/>
      <c r="I555" s="20"/>
      <c r="J555" s="29"/>
      <c r="K555" s="20"/>
      <c r="L555" s="29"/>
      <c r="M555" s="20"/>
      <c r="N555" s="29"/>
      <c r="O555" s="20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</row>
    <row r="556" spans="1:256" s="7" customFormat="1" ht="13.5" customHeight="1">
      <c r="A556" s="20" t="s">
        <v>189</v>
      </c>
      <c r="B556" s="21" t="s">
        <v>10</v>
      </c>
      <c r="C556" s="20">
        <f>SUM(E556:O556)</f>
        <v>-3184340</v>
      </c>
      <c r="D556" s="20"/>
      <c r="E556" s="20">
        <v>-104964</v>
      </c>
      <c r="F556" s="29"/>
      <c r="G556" s="20">
        <v>-839715</v>
      </c>
      <c r="H556" s="29"/>
      <c r="I556" s="20">
        <v>-125957</v>
      </c>
      <c r="J556" s="29"/>
      <c r="K556" s="20">
        <v>0</v>
      </c>
      <c r="L556" s="29"/>
      <c r="M556" s="20">
        <v>-2113704</v>
      </c>
      <c r="N556" s="29"/>
      <c r="O556" s="20">
        <v>0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</row>
    <row r="557" spans="1:256" s="7" customFormat="1" ht="13.5" customHeight="1">
      <c r="A557" s="20" t="s">
        <v>190</v>
      </c>
      <c r="B557" s="21" t="s">
        <v>10</v>
      </c>
      <c r="C557" s="25">
        <f>SUM(E557:O557)</f>
        <v>-659557</v>
      </c>
      <c r="D557" s="20"/>
      <c r="E557" s="25">
        <v>-25820</v>
      </c>
      <c r="F557" s="29"/>
      <c r="G557" s="25">
        <v>-30984</v>
      </c>
      <c r="H557" s="29"/>
      <c r="I557" s="25">
        <v>-7746</v>
      </c>
      <c r="J557" s="29"/>
      <c r="K557" s="25">
        <v>0</v>
      </c>
      <c r="L557" s="29"/>
      <c r="M557" s="25">
        <v>-595007</v>
      </c>
      <c r="N557" s="29"/>
      <c r="O557" s="25">
        <v>0</v>
      </c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</row>
    <row r="558" spans="1:256" s="7" customFormat="1" ht="13.5" customHeight="1">
      <c r="A558" s="20"/>
      <c r="B558" s="21" t="s">
        <v>10</v>
      </c>
      <c r="C558" s="20"/>
      <c r="D558" s="20"/>
      <c r="E558" s="20"/>
      <c r="F558" s="29"/>
      <c r="G558" s="20"/>
      <c r="H558" s="29"/>
      <c r="I558" s="20"/>
      <c r="J558" s="29"/>
      <c r="K558" s="20"/>
      <c r="L558" s="29"/>
      <c r="M558" s="20"/>
      <c r="N558" s="29"/>
      <c r="O558" s="20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</row>
    <row r="559" spans="1:256" s="7" customFormat="1" ht="13.5" customHeight="1">
      <c r="A559" s="20" t="s">
        <v>192</v>
      </c>
      <c r="B559" s="21" t="s">
        <v>10</v>
      </c>
      <c r="C559" s="25">
        <f>SUM(E559:O559)</f>
        <v>53334855</v>
      </c>
      <c r="D559" s="20"/>
      <c r="E559" s="25">
        <f>E554+E556+E557</f>
        <v>4783182</v>
      </c>
      <c r="F559" s="29"/>
      <c r="G559" s="25">
        <f>G554+G556+G557</f>
        <v>19616817</v>
      </c>
      <c r="H559" s="29"/>
      <c r="I559" s="25">
        <f>I554+I556+I557</f>
        <v>10599864</v>
      </c>
      <c r="J559" s="29"/>
      <c r="K559" s="25">
        <f>K554+K556+K557</f>
        <v>49735</v>
      </c>
      <c r="L559" s="29"/>
      <c r="M559" s="25">
        <f>M554+M556+M557</f>
        <v>18053997</v>
      </c>
      <c r="N559" s="29"/>
      <c r="O559" s="25">
        <f>O554+O556+O557</f>
        <v>231260</v>
      </c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</row>
    <row r="560" spans="1:256" s="7" customFormat="1" ht="13.5" customHeight="1">
      <c r="A560" s="20"/>
      <c r="B560" s="21" t="s">
        <v>10</v>
      </c>
      <c r="C560" s="20"/>
      <c r="D560" s="20"/>
      <c r="E560" s="20"/>
      <c r="F560" s="29"/>
      <c r="G560" s="20"/>
      <c r="H560" s="29"/>
      <c r="I560" s="20"/>
      <c r="J560" s="29"/>
      <c r="K560" s="20"/>
      <c r="L560" s="29"/>
      <c r="M560" s="20"/>
      <c r="N560" s="29"/>
      <c r="O560" s="20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</row>
    <row r="561" spans="1:256" s="7" customFormat="1" ht="13.5" customHeight="1">
      <c r="A561" s="20" t="s">
        <v>164</v>
      </c>
      <c r="B561" s="21" t="s">
        <v>10</v>
      </c>
      <c r="C561" s="25">
        <f>SUM(E561:O561)</f>
        <v>56737545</v>
      </c>
      <c r="D561" s="20"/>
      <c r="E561" s="26">
        <v>0</v>
      </c>
      <c r="F561" s="29"/>
      <c r="G561" s="26">
        <v>0</v>
      </c>
      <c r="H561" s="29"/>
      <c r="I561" s="26">
        <v>0</v>
      </c>
      <c r="J561" s="29"/>
      <c r="K561" s="26">
        <v>0</v>
      </c>
      <c r="L561" s="29"/>
      <c r="M561" s="26">
        <v>56737545</v>
      </c>
      <c r="N561" s="29"/>
      <c r="O561" s="26">
        <v>0</v>
      </c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</row>
    <row r="562" spans="1:256" s="7" customFormat="1" ht="13.5" customHeight="1">
      <c r="A562" s="20"/>
      <c r="B562" s="21" t="s">
        <v>10</v>
      </c>
      <c r="C562" s="20"/>
      <c r="D562" s="20"/>
      <c r="E562" s="20"/>
      <c r="F562" s="29"/>
      <c r="G562" s="20"/>
      <c r="H562" s="29"/>
      <c r="I562" s="20"/>
      <c r="J562" s="29"/>
      <c r="K562" s="20"/>
      <c r="L562" s="29"/>
      <c r="M562" s="20"/>
      <c r="N562" s="29"/>
      <c r="O562" s="20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</row>
    <row r="563" spans="1:256" s="7" customFormat="1" ht="13.5" customHeight="1">
      <c r="A563" s="20" t="s">
        <v>275</v>
      </c>
      <c r="B563" s="21" t="s">
        <v>10</v>
      </c>
      <c r="C563" s="25">
        <f>SUM(E563:O563)</f>
        <v>441164800</v>
      </c>
      <c r="D563" s="20"/>
      <c r="E563" s="25">
        <f>E168+E270+E345+E420+E462+E515+E559+E561</f>
        <v>200673406</v>
      </c>
      <c r="F563" s="29"/>
      <c r="G563" s="25">
        <f>G168+G270+G345+G420+G462+G515+G559+G561</f>
        <v>40153545</v>
      </c>
      <c r="H563" s="29"/>
      <c r="I563" s="25">
        <f>I168+I270+I345+I420+I462+I515+I559+I561</f>
        <v>86088035</v>
      </c>
      <c r="J563" s="29"/>
      <c r="K563" s="25">
        <f>K168+K270+K345+K420+K462+K515+K559+K561</f>
        <v>3400961</v>
      </c>
      <c r="L563" s="29"/>
      <c r="M563" s="25">
        <f>M168+M270+M345+M420+M462+M515+M559+M561</f>
        <v>102780860</v>
      </c>
      <c r="N563" s="29"/>
      <c r="O563" s="25">
        <f>O168+O270+O345+O420+O462+O515+O559+O561</f>
        <v>8067993</v>
      </c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</row>
    <row r="564" spans="1:256" s="7" customFormat="1" ht="13.5" customHeight="1">
      <c r="A564" s="20"/>
      <c r="B564" s="21" t="s">
        <v>10</v>
      </c>
      <c r="C564" s="20"/>
      <c r="D564" s="20"/>
      <c r="E564" s="20"/>
      <c r="F564" s="29"/>
      <c r="G564" s="20"/>
      <c r="H564" s="29"/>
      <c r="I564" s="20"/>
      <c r="J564" s="29"/>
      <c r="K564" s="20"/>
      <c r="L564" s="29"/>
      <c r="M564" s="20"/>
      <c r="N564" s="29"/>
      <c r="O564" s="20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</row>
    <row r="565" spans="1:256" s="7" customFormat="1" ht="13.5" customHeight="1">
      <c r="A565" s="20" t="s">
        <v>247</v>
      </c>
      <c r="B565" s="21" t="s">
        <v>10</v>
      </c>
      <c r="C565" s="20"/>
      <c r="D565" s="20"/>
      <c r="E565" s="20"/>
      <c r="F565" s="29"/>
      <c r="G565" s="20"/>
      <c r="H565" s="29"/>
      <c r="I565" s="20"/>
      <c r="J565" s="29"/>
      <c r="K565" s="20"/>
      <c r="L565" s="29"/>
      <c r="M565" s="20"/>
      <c r="N565" s="29"/>
      <c r="O565" s="20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</row>
    <row r="566" spans="1:256" s="7" customFormat="1" ht="13.5" customHeight="1">
      <c r="A566" s="20" t="s">
        <v>165</v>
      </c>
      <c r="B566" s="21" t="s">
        <v>10</v>
      </c>
      <c r="C566" s="29">
        <f>SUM(E566:O566)</f>
        <v>-592547</v>
      </c>
      <c r="D566" s="20"/>
      <c r="E566" s="31">
        <v>0</v>
      </c>
      <c r="F566" s="29"/>
      <c r="G566" s="31">
        <v>0</v>
      </c>
      <c r="H566" s="29"/>
      <c r="I566" s="31">
        <v>0</v>
      </c>
      <c r="J566" s="29"/>
      <c r="K566" s="31">
        <v>0</v>
      </c>
      <c r="L566" s="29"/>
      <c r="M566" s="31">
        <v>-1468755</v>
      </c>
      <c r="N566" s="29"/>
      <c r="O566" s="31">
        <v>876208</v>
      </c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</row>
    <row r="567" spans="1:256" s="7" customFormat="1" ht="13.5" customHeight="1">
      <c r="A567" s="20" t="s">
        <v>351</v>
      </c>
      <c r="B567" s="21" t="s">
        <v>10</v>
      </c>
      <c r="C567" s="25">
        <f>SUM(E567:O567)</f>
        <v>-5870000</v>
      </c>
      <c r="D567" s="20"/>
      <c r="E567" s="26">
        <v>0</v>
      </c>
      <c r="F567" s="29"/>
      <c r="G567" s="26">
        <v>0</v>
      </c>
      <c r="H567" s="29"/>
      <c r="I567" s="26">
        <v>0</v>
      </c>
      <c r="J567" s="29"/>
      <c r="K567" s="26">
        <v>0</v>
      </c>
      <c r="L567" s="29"/>
      <c r="M567" s="26">
        <v>-5870000</v>
      </c>
      <c r="N567" s="29"/>
      <c r="O567" s="26">
        <v>0</v>
      </c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</row>
    <row r="568" spans="1:256" s="7" customFormat="1" ht="13.5" customHeight="1">
      <c r="A568" s="20"/>
      <c r="B568" s="21"/>
      <c r="C568" s="29"/>
      <c r="D568" s="20"/>
      <c r="E568" s="31"/>
      <c r="F568" s="29"/>
      <c r="G568" s="31"/>
      <c r="H568" s="29"/>
      <c r="I568" s="31"/>
      <c r="J568" s="29"/>
      <c r="K568" s="31"/>
      <c r="L568" s="29"/>
      <c r="M568" s="31"/>
      <c r="N568" s="29"/>
      <c r="O568" s="31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</row>
    <row r="569" spans="1:256" s="7" customFormat="1" ht="13.5" customHeight="1">
      <c r="A569" s="20" t="s">
        <v>248</v>
      </c>
      <c r="B569" s="21"/>
      <c r="C569" s="25">
        <f>SUM(E569,G569,I569,K569,M569,O569)</f>
        <v>-6462547</v>
      </c>
      <c r="D569" s="20"/>
      <c r="E569" s="26">
        <f>SUM(E567)</f>
        <v>0</v>
      </c>
      <c r="F569" s="29"/>
      <c r="G569" s="26">
        <f>SUM(G567)</f>
        <v>0</v>
      </c>
      <c r="H569" s="29"/>
      <c r="I569" s="26">
        <f>SUM(I567)</f>
        <v>0</v>
      </c>
      <c r="J569" s="29"/>
      <c r="K569" s="26">
        <f>SUM(K567)</f>
        <v>0</v>
      </c>
      <c r="L569" s="29"/>
      <c r="M569" s="26">
        <f>SUM(M566:M568)</f>
        <v>-7338755</v>
      </c>
      <c r="N569" s="29"/>
      <c r="O569" s="26">
        <f>SUM(O566:O568)</f>
        <v>876208</v>
      </c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</row>
    <row r="570" spans="1:256" s="7" customFormat="1" ht="13.5" customHeight="1">
      <c r="A570" s="20"/>
      <c r="B570" s="21" t="s">
        <v>10</v>
      </c>
      <c r="C570" s="20"/>
      <c r="D570" s="20"/>
      <c r="E570" s="20"/>
      <c r="F570" s="29"/>
      <c r="G570" s="20"/>
      <c r="H570" s="29"/>
      <c r="I570" s="20"/>
      <c r="J570" s="29"/>
      <c r="K570" s="20"/>
      <c r="L570" s="29"/>
      <c r="M570" s="20"/>
      <c r="N570" s="29"/>
      <c r="O570" s="20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</row>
    <row r="571" spans="1:256" s="7" customFormat="1" ht="13.5" customHeight="1" thickBot="1">
      <c r="A571" s="20" t="s">
        <v>249</v>
      </c>
      <c r="B571" s="21" t="s">
        <v>10</v>
      </c>
      <c r="C571" s="38">
        <f>SUM(E571:O571)</f>
        <v>434702253</v>
      </c>
      <c r="D571" s="20"/>
      <c r="E571" s="38">
        <f>SUM(E563+E569)</f>
        <v>200673406</v>
      </c>
      <c r="F571" s="29"/>
      <c r="G571" s="38">
        <f>SUM(G563+G569)</f>
        <v>40153545</v>
      </c>
      <c r="H571" s="29"/>
      <c r="I571" s="38">
        <f>SUM(I563+I569)</f>
        <v>86088035</v>
      </c>
      <c r="J571" s="29"/>
      <c r="K571" s="38">
        <f>SUM(K563+K569)</f>
        <v>3400961</v>
      </c>
      <c r="L571" s="29"/>
      <c r="M571" s="38">
        <f>SUM(M563+M569)</f>
        <v>95442105</v>
      </c>
      <c r="N571" s="29"/>
      <c r="O571" s="38">
        <f>SUM(O563+O569)</f>
        <v>8944201</v>
      </c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</row>
    <row r="572" spans="1:256" s="7" customFormat="1" ht="13.5" customHeight="1" thickTop="1">
      <c r="A572" s="5"/>
      <c r="B572" s="5"/>
      <c r="C572" s="5"/>
      <c r="D572" s="5"/>
      <c r="E572" s="5"/>
      <c r="F572" s="6"/>
      <c r="G572" s="5"/>
      <c r="H572" s="6"/>
      <c r="I572" s="5"/>
      <c r="J572" s="6"/>
      <c r="K572" s="5"/>
      <c r="L572" s="6"/>
      <c r="M572" s="5"/>
      <c r="N572" s="6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</row>
    <row r="573" spans="1:256" s="7" customFormat="1" ht="13.5" customHeight="1">
      <c r="A573" s="2"/>
      <c r="B573" s="2"/>
      <c r="C573" s="2"/>
      <c r="D573" s="2"/>
      <c r="E573" s="2"/>
      <c r="F573" s="49"/>
      <c r="G573" s="2"/>
      <c r="H573" s="49"/>
      <c r="I573" s="2"/>
      <c r="J573" s="49"/>
      <c r="K573" s="2"/>
      <c r="L573" s="49"/>
      <c r="M573" s="2"/>
      <c r="N573" s="49"/>
      <c r="O573" s="2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</row>
    <row r="574" spans="1:256" s="7" customFormat="1" ht="13.5" customHeight="1">
      <c r="A574" s="2"/>
      <c r="B574" s="2"/>
      <c r="C574" s="2"/>
      <c r="D574" s="2"/>
      <c r="E574" s="2"/>
      <c r="F574" s="49"/>
      <c r="G574" s="2"/>
      <c r="H574" s="49"/>
      <c r="I574" s="2"/>
      <c r="J574" s="49"/>
      <c r="K574" s="2"/>
      <c r="L574" s="49"/>
      <c r="M574" s="2"/>
      <c r="N574" s="49"/>
      <c r="O574" s="2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</row>
    <row r="575" spans="1:256" s="7" customFormat="1" ht="13.5" customHeight="1">
      <c r="A575" s="2"/>
      <c r="B575" s="2"/>
      <c r="C575" s="2"/>
      <c r="D575" s="2"/>
      <c r="E575" s="2"/>
      <c r="F575" s="49"/>
      <c r="G575" s="2"/>
      <c r="H575" s="49"/>
      <c r="I575" s="2"/>
      <c r="J575" s="49"/>
      <c r="K575" s="2"/>
      <c r="L575" s="49"/>
      <c r="M575" s="2"/>
      <c r="N575" s="49"/>
      <c r="O575" s="2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</row>
    <row r="576" spans="1:256" s="7" customFormat="1" ht="13.5" customHeight="1">
      <c r="A576" s="2"/>
      <c r="B576" s="2"/>
      <c r="C576" s="2"/>
      <c r="D576" s="2"/>
      <c r="E576" s="2"/>
      <c r="F576" s="49"/>
      <c r="G576" s="2"/>
      <c r="H576" s="49"/>
      <c r="I576" s="2"/>
      <c r="J576" s="49"/>
      <c r="K576" s="2"/>
      <c r="L576" s="49"/>
      <c r="M576" s="2"/>
      <c r="N576" s="49"/>
      <c r="O576" s="2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</row>
    <row r="577" spans="1:256" s="7" customFormat="1" ht="13.5" customHeight="1">
      <c r="A577" s="2"/>
      <c r="B577" s="2"/>
      <c r="C577" s="2"/>
      <c r="D577" s="2"/>
      <c r="E577" s="2"/>
      <c r="F577" s="49"/>
      <c r="G577" s="2"/>
      <c r="H577" s="49"/>
      <c r="I577" s="2"/>
      <c r="J577" s="49"/>
      <c r="K577" s="2"/>
      <c r="L577" s="49"/>
      <c r="M577" s="2"/>
      <c r="N577" s="49"/>
      <c r="O577" s="2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</row>
    <row r="578" spans="1:256" s="7" customFormat="1" ht="13.5" customHeight="1">
      <c r="A578" s="2"/>
      <c r="B578" s="2"/>
      <c r="C578" s="2"/>
      <c r="D578" s="2"/>
      <c r="E578" s="2"/>
      <c r="F578" s="49"/>
      <c r="G578" s="2"/>
      <c r="H578" s="49"/>
      <c r="I578" s="2"/>
      <c r="J578" s="49"/>
      <c r="K578" s="2"/>
      <c r="L578" s="49"/>
      <c r="M578" s="2"/>
      <c r="N578" s="49"/>
      <c r="O578" s="2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</row>
    <row r="579" spans="1:256" s="7" customFormat="1" ht="13.5" customHeight="1">
      <c r="A579" s="2"/>
      <c r="B579" s="2"/>
      <c r="C579" s="2"/>
      <c r="D579" s="2"/>
      <c r="E579" s="2"/>
      <c r="F579" s="49"/>
      <c r="G579" s="2"/>
      <c r="H579" s="49"/>
      <c r="I579" s="2"/>
      <c r="J579" s="49"/>
      <c r="K579" s="2"/>
      <c r="L579" s="49"/>
      <c r="M579" s="2"/>
      <c r="N579" s="49"/>
      <c r="O579" s="2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</row>
    <row r="580" spans="1:256" s="7" customFormat="1" ht="13.5" customHeight="1">
      <c r="A580" s="2"/>
      <c r="B580" s="2"/>
      <c r="C580" s="2"/>
      <c r="D580" s="2"/>
      <c r="E580" s="2"/>
      <c r="F580" s="49"/>
      <c r="G580" s="2"/>
      <c r="H580" s="49"/>
      <c r="I580" s="2"/>
      <c r="J580" s="49"/>
      <c r="K580" s="2"/>
      <c r="L580" s="49"/>
      <c r="M580" s="2"/>
      <c r="N580" s="49"/>
      <c r="O580" s="2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</row>
    <row r="581" spans="1:256" s="7" customFormat="1" ht="13.5" customHeight="1">
      <c r="A581" s="2"/>
      <c r="B581" s="2"/>
      <c r="C581" s="2"/>
      <c r="D581" s="2"/>
      <c r="E581" s="2"/>
      <c r="F581" s="49"/>
      <c r="G581" s="2"/>
      <c r="H581" s="49"/>
      <c r="I581" s="2"/>
      <c r="J581" s="49"/>
      <c r="K581" s="2"/>
      <c r="L581" s="49"/>
      <c r="M581" s="2"/>
      <c r="N581" s="49"/>
      <c r="O581" s="2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</row>
    <row r="582" spans="1:256" s="7" customFormat="1" ht="13.5" customHeight="1">
      <c r="A582" s="2"/>
      <c r="B582" s="2"/>
      <c r="C582" s="2"/>
      <c r="D582" s="2"/>
      <c r="E582" s="2"/>
      <c r="F582" s="49"/>
      <c r="G582" s="2"/>
      <c r="H582" s="49"/>
      <c r="I582" s="2"/>
      <c r="J582" s="49"/>
      <c r="K582" s="2"/>
      <c r="L582" s="49"/>
      <c r="M582" s="2"/>
      <c r="N582" s="49"/>
      <c r="O582" s="2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</row>
    <row r="583" spans="1:256" s="7" customFormat="1" ht="13.5" customHeight="1">
      <c r="A583" s="2"/>
      <c r="B583" s="2"/>
      <c r="C583" s="2"/>
      <c r="D583" s="2"/>
      <c r="E583" s="2"/>
      <c r="F583" s="49"/>
      <c r="G583" s="2"/>
      <c r="H583" s="49"/>
      <c r="I583" s="2"/>
      <c r="J583" s="49"/>
      <c r="K583" s="2"/>
      <c r="L583" s="49"/>
      <c r="M583" s="2"/>
      <c r="N583" s="49"/>
      <c r="O583" s="2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</row>
    <row r="584" spans="1:256" s="7" customFormat="1" ht="13.5" customHeight="1">
      <c r="A584" s="2"/>
      <c r="B584" s="2"/>
      <c r="C584" s="2"/>
      <c r="D584" s="2"/>
      <c r="E584" s="2"/>
      <c r="F584" s="49"/>
      <c r="G584" s="2"/>
      <c r="H584" s="49"/>
      <c r="I584" s="2"/>
      <c r="J584" s="49"/>
      <c r="K584" s="2"/>
      <c r="L584" s="49"/>
      <c r="M584" s="2"/>
      <c r="N584" s="49"/>
      <c r="O584" s="2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</row>
    <row r="585" spans="1:256" s="7" customFormat="1" ht="13.5" customHeight="1">
      <c r="A585" s="2"/>
      <c r="B585" s="2"/>
      <c r="C585" s="2"/>
      <c r="D585" s="2"/>
      <c r="E585" s="2"/>
      <c r="F585" s="49"/>
      <c r="G585" s="2"/>
      <c r="H585" s="49"/>
      <c r="I585" s="2"/>
      <c r="J585" s="49"/>
      <c r="K585" s="2"/>
      <c r="L585" s="49"/>
      <c r="M585" s="2"/>
      <c r="N585" s="49"/>
      <c r="O585" s="2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</row>
    <row r="586" spans="1:256" s="7" customFormat="1" ht="13.5" customHeight="1">
      <c r="A586" s="2"/>
      <c r="B586" s="2"/>
      <c r="C586" s="2"/>
      <c r="D586" s="2"/>
      <c r="E586" s="2"/>
      <c r="F586" s="49"/>
      <c r="G586" s="2"/>
      <c r="H586" s="49"/>
      <c r="I586" s="2"/>
      <c r="J586" s="49"/>
      <c r="K586" s="2"/>
      <c r="L586" s="49"/>
      <c r="M586" s="2"/>
      <c r="N586" s="49"/>
      <c r="O586" s="2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</row>
    <row r="587" spans="1:256" s="7" customFormat="1" ht="13.5" customHeight="1">
      <c r="A587" s="2"/>
      <c r="B587" s="2"/>
      <c r="C587" s="2"/>
      <c r="D587" s="2"/>
      <c r="E587" s="2"/>
      <c r="F587" s="49"/>
      <c r="G587" s="2"/>
      <c r="H587" s="49"/>
      <c r="I587" s="2"/>
      <c r="J587" s="49"/>
      <c r="K587" s="2"/>
      <c r="L587" s="49"/>
      <c r="M587" s="2"/>
      <c r="N587" s="49"/>
      <c r="O587" s="2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</row>
    <row r="588" spans="1:256" s="7" customFormat="1" ht="13.5" customHeight="1">
      <c r="A588" s="2"/>
      <c r="B588" s="2"/>
      <c r="C588" s="2"/>
      <c r="D588" s="2"/>
      <c r="E588" s="2"/>
      <c r="F588" s="49"/>
      <c r="G588" s="2"/>
      <c r="H588" s="49"/>
      <c r="I588" s="2"/>
      <c r="J588" s="49"/>
      <c r="K588" s="2"/>
      <c r="L588" s="49"/>
      <c r="M588" s="2"/>
      <c r="N588" s="49"/>
      <c r="O588" s="2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</row>
    <row r="589" spans="1:256" s="7" customFormat="1" ht="13.5" customHeight="1">
      <c r="A589" s="2"/>
      <c r="B589" s="2"/>
      <c r="C589" s="2"/>
      <c r="D589" s="2"/>
      <c r="E589" s="2"/>
      <c r="F589" s="49"/>
      <c r="G589" s="2"/>
      <c r="H589" s="49"/>
      <c r="I589" s="2"/>
      <c r="J589" s="49"/>
      <c r="K589" s="2"/>
      <c r="L589" s="49"/>
      <c r="M589" s="2"/>
      <c r="N589" s="49"/>
      <c r="O589" s="2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</row>
    <row r="590" spans="1:256" s="7" customFormat="1" ht="13.5" customHeight="1">
      <c r="A590" s="2"/>
      <c r="B590" s="2"/>
      <c r="C590" s="2"/>
      <c r="D590" s="2"/>
      <c r="E590" s="2"/>
      <c r="F590" s="49"/>
      <c r="G590" s="2"/>
      <c r="H590" s="49"/>
      <c r="I590" s="2"/>
      <c r="J590" s="49"/>
      <c r="K590" s="2"/>
      <c r="L590" s="49"/>
      <c r="M590" s="2"/>
      <c r="N590" s="49"/>
      <c r="O590" s="2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</row>
    <row r="591" spans="1:256" s="7" customFormat="1" ht="13.5" customHeight="1">
      <c r="A591" s="2"/>
      <c r="B591" s="2"/>
      <c r="C591" s="2"/>
      <c r="D591" s="2"/>
      <c r="E591" s="2"/>
      <c r="F591" s="49"/>
      <c r="G591" s="2"/>
      <c r="H591" s="49"/>
      <c r="I591" s="2"/>
      <c r="J591" s="49"/>
      <c r="K591" s="2"/>
      <c r="L591" s="49"/>
      <c r="M591" s="2"/>
      <c r="N591" s="49"/>
      <c r="O591" s="2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</row>
    <row r="592" spans="1:256" s="7" customFormat="1" ht="13.5" customHeight="1">
      <c r="A592" s="2"/>
      <c r="B592" s="2"/>
      <c r="C592" s="2"/>
      <c r="D592" s="2"/>
      <c r="E592" s="2"/>
      <c r="F592" s="49"/>
      <c r="G592" s="2"/>
      <c r="H592" s="49"/>
      <c r="I592" s="2"/>
      <c r="J592" s="49"/>
      <c r="K592" s="2"/>
      <c r="L592" s="49"/>
      <c r="M592" s="2"/>
      <c r="N592" s="49"/>
      <c r="O592" s="2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</row>
    <row r="593" spans="1:256" s="7" customFormat="1" ht="13.5" customHeight="1">
      <c r="A593" s="2"/>
      <c r="B593" s="2"/>
      <c r="C593" s="2"/>
      <c r="D593" s="2"/>
      <c r="E593" s="2"/>
      <c r="F593" s="49"/>
      <c r="G593" s="2"/>
      <c r="H593" s="49"/>
      <c r="I593" s="2"/>
      <c r="J593" s="49"/>
      <c r="K593" s="2"/>
      <c r="L593" s="49"/>
      <c r="M593" s="2"/>
      <c r="N593" s="49"/>
      <c r="O593" s="2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</row>
    <row r="594" spans="1:256" s="7" customFormat="1" ht="13.5" customHeight="1">
      <c r="A594" s="2"/>
      <c r="B594" s="2"/>
      <c r="C594" s="2"/>
      <c r="D594" s="2"/>
      <c r="E594" s="2"/>
      <c r="F594" s="49"/>
      <c r="G594" s="2"/>
      <c r="H594" s="49"/>
      <c r="I594" s="2"/>
      <c r="J594" s="49"/>
      <c r="K594" s="2"/>
      <c r="L594" s="49"/>
      <c r="M594" s="2"/>
      <c r="N594" s="49"/>
      <c r="O594" s="2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</row>
    <row r="595" spans="1:256" s="7" customFormat="1" ht="12">
      <c r="A595" s="2"/>
      <c r="B595" s="2"/>
      <c r="C595" s="2"/>
      <c r="D595" s="2"/>
      <c r="E595" s="2"/>
      <c r="F595" s="49"/>
      <c r="G595" s="2"/>
      <c r="H595" s="49"/>
      <c r="I595" s="2"/>
      <c r="J595" s="49"/>
      <c r="K595" s="2"/>
      <c r="L595" s="49"/>
      <c r="M595" s="2"/>
      <c r="N595" s="49"/>
      <c r="O595" s="2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</row>
  </sheetData>
  <sheetProtection/>
  <mergeCells count="5">
    <mergeCell ref="C4:O4"/>
    <mergeCell ref="C5:O5"/>
    <mergeCell ref="C6:O6"/>
    <mergeCell ref="C3:O3"/>
    <mergeCell ref="A3:A6"/>
  </mergeCells>
  <conditionalFormatting sqref="A176:F177 H176:O177 M172:M226 K172:K226 I172:I226 G172:G226 O172:O226 C177:O177 A13:O175 A178:O571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scale="92" r:id="rId2"/>
  <headerFooter alignWithMargins="0">
    <oddFooter>&amp;R&amp;"Goudy Old Style,Regular"&amp;10Page &amp;P of &amp;N</oddFooter>
  </headerFooter>
  <rowBreaks count="6" manualBreakCount="6">
    <brk id="49" max="14" man="1"/>
    <brk id="201" max="14" man="1"/>
    <brk id="317" max="14" man="1"/>
    <brk id="432" max="14" man="1"/>
    <brk id="469" max="14" man="1"/>
    <brk id="50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fssadmin</cp:lastModifiedBy>
  <cp:lastPrinted>2012-10-03T16:06:17Z</cp:lastPrinted>
  <dcterms:created xsi:type="dcterms:W3CDTF">2002-09-19T17:08:28Z</dcterms:created>
  <dcterms:modified xsi:type="dcterms:W3CDTF">2012-10-03T16:06:48Z</dcterms:modified>
  <cp:category/>
  <cp:version/>
  <cp:contentType/>
  <cp:contentStatus/>
</cp:coreProperties>
</file>