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5" tabRatio="603" activeTab="0"/>
  </bookViews>
  <sheets>
    <sheet name="c2a br" sheetId="1" r:id="rId1"/>
  </sheets>
  <definedNames>
    <definedName name="\P">'c2a br'!#REF!</definedName>
    <definedName name="ACADEMIC_SUPPOR">'c2a br'!$A$334</definedName>
    <definedName name="DASH">'c2a br'!#REF!</definedName>
    <definedName name="H_1">'c2a br'!$A$3:$M$11</definedName>
    <definedName name="INSTIT_SUPP">'c2a br'!$A$453</definedName>
    <definedName name="OPER_AND_MAINT">'c2a br'!#REF!</definedName>
    <definedName name="P_1">'c2a br'!$A$12:$M$573</definedName>
    <definedName name="_xlnm.Print_Titles" localSheetId="0">'c2a br'!$1:$11</definedName>
    <definedName name="Print_Titles_MI" localSheetId="0">'c2a br'!$3:$11</definedName>
    <definedName name="PUBLIC_SERVICE">'c2a br'!$A$268</definedName>
    <definedName name="RESEARCH">'c2a br'!$A$168</definedName>
    <definedName name="STUDENT_SERV">'c2a br'!$A$402</definedName>
  </definedNames>
  <calcPr fullCalcOnLoad="1"/>
</workbook>
</file>

<file path=xl/sharedStrings.xml><?xml version="1.0" encoding="utf-8"?>
<sst xmlns="http://schemas.openxmlformats.org/spreadsheetml/2006/main" count="1116" uniqueCount="363">
  <si>
    <t>Related</t>
  </si>
  <si>
    <t>Supplies &amp;</t>
  </si>
  <si>
    <t>Total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</si>
  <si>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</si>
  <si>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</si>
  <si>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</si>
  <si>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</si>
  <si>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</si>
  <si>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</si>
  <si>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</si>
  <si>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</si>
  <si>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</si>
  <si>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</si>
  <si>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</si>
  <si>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Entomology</t>
  </si>
  <si>
    <t xml:space="preserve">    Experimental statistics </t>
  </si>
  <si>
    <t xml:space="preserve">    Interdisciplinary </t>
  </si>
  <si>
    <t xml:space="preserve">    Aerospace studies </t>
  </si>
  <si>
    <t xml:space="preserve">    Communication sciences and disorders</t>
  </si>
  <si>
    <t xml:space="preserve">    English </t>
  </si>
  <si>
    <t xml:space="preserve">    Foreign languages and literatures</t>
  </si>
  <si>
    <t xml:space="preserve">    French studies</t>
  </si>
  <si>
    <t xml:space="preserve">    Geography and anthropology</t>
  </si>
  <si>
    <t xml:space="preserve">    History </t>
  </si>
  <si>
    <t xml:space="preserve">    Mathematics</t>
  </si>
  <si>
    <t xml:space="preserve">    Military science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</si>
  <si>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</si>
  <si>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</si>
  <si>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</si>
  <si>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</si>
  <si>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</si>
  <si>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</si>
  <si>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</si>
  <si>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</si>
  <si>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</si>
  <si>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</si>
  <si>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</si>
  <si>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</si>
  <si>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</si>
  <si>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</si>
  <si>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Landscape architecture</t>
  </si>
  <si>
    <t xml:space="preserve">    Chemical</t>
  </si>
  <si>
    <t xml:space="preserve">    Civil and environmental</t>
  </si>
  <si>
    <t xml:space="preserve">    Petroleum </t>
  </si>
  <si>
    <t xml:space="preserve">   Graduate school</t>
  </si>
  <si>
    <t xml:space="preserve">   Honors college </t>
  </si>
  <si>
    <t xml:space="preserve">   Mass communication </t>
  </si>
  <si>
    <t xml:space="preserve">    Bands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</si>
  <si>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</si>
  <si>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</si>
  <si>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</si>
  <si>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</si>
  <si>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</si>
  <si>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</si>
  <si>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</si>
  <si>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</si>
  <si>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</si>
  <si>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</si>
  <si>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</si>
  <si>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</si>
  <si>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</si>
  <si>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</si>
  <si>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</si>
  <si>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</si>
  <si>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</si>
  <si>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 Council on research</t>
  </si>
  <si>
    <t xml:space="preserve">    Hurricane center</t>
  </si>
  <si>
    <t xml:space="preserve">    Comparative biomedical sciences </t>
  </si>
  <si>
    <t xml:space="preserve">    Biological sciences </t>
  </si>
  <si>
    <t xml:space="preserve">   Financial aid administration</t>
  </si>
  <si>
    <t xml:space="preserve">   Mass communication</t>
  </si>
  <si>
    <t xml:space="preserve">    Middleton </t>
  </si>
  <si>
    <t xml:space="preserve">      Total libraries </t>
  </si>
  <si>
    <t xml:space="preserve">      Total museums </t>
  </si>
  <si>
    <t xml:space="preserve">    Administration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</si>
  <si>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</si>
  <si>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</si>
  <si>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</si>
  <si>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</si>
  <si>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</si>
  <si>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</si>
  <si>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</si>
  <si>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</si>
  <si>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</si>
  <si>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</si>
  <si>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</si>
  <si>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</si>
  <si>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</si>
  <si>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</si>
  <si>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</si>
  <si>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</si>
  <si>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</si>
  <si>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</si>
  <si>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</si>
  <si>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</si>
  <si>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</si>
  <si>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</si>
  <si>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Staff senate </t>
  </si>
  <si>
    <t xml:space="preserve">   Veterinary medicine</t>
  </si>
  <si>
    <t xml:space="preserve">   Casualty insurance </t>
  </si>
  <si>
    <t xml:space="preserve">   Commencements</t>
  </si>
  <si>
    <t xml:space="preserve">      Total logistical services</t>
  </si>
  <si>
    <t xml:space="preserve">   Administration </t>
  </si>
  <si>
    <t xml:space="preserve">   Boiler room</t>
  </si>
  <si>
    <t xml:space="preserve">   Building operations</t>
  </si>
  <si>
    <t xml:space="preserve">   Campus police</t>
  </si>
  <si>
    <t xml:space="preserve">   Elevator maintenance </t>
  </si>
  <si>
    <t xml:space="preserve">   Environmental maintenance</t>
  </si>
  <si>
    <t xml:space="preserve">   Maintenance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</si>
  <si>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</si>
  <si>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</si>
  <si>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</si>
  <si>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</si>
  <si>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</si>
  <si>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</si>
  <si>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</si>
  <si>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</si>
  <si>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</si>
  <si>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</si>
  <si>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</si>
  <si>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</si>
  <si>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</si>
  <si>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</si>
  <si>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</si>
  <si>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</si>
  <si>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</si>
  <si>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</si>
  <si>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</si>
  <si>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</si>
  <si>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</si>
  <si>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</si>
  <si>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</si>
  <si>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</si>
  <si>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</si>
  <si>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</si>
  <si>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</si>
  <si>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</si>
  <si>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</si>
  <si>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</si>
  <si>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</si>
  <si>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</si>
  <si>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</si>
  <si>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</si>
  <si>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</si>
  <si>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</si>
  <si>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</si>
  <si>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</si>
  <si>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</si>
  <si>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</si>
  <si>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</si>
  <si>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</si>
  <si>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</si>
  <si>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</si>
  <si>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</si>
  <si>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</si>
  <si>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</si>
  <si>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</si>
  <si>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</si>
  <si>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</si>
  <si>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</si>
  <si>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</si>
  <si>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</si>
  <si>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</si>
  <si>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</si>
  <si>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</si>
  <si>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</si>
  <si>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</si>
  <si>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</si>
  <si>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</si>
  <si>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</si>
  <si>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</si>
  <si>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</si>
  <si>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</si>
  <si>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</si>
  <si>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</si>
  <si>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</si>
  <si>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</si>
  <si>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</si>
  <si>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</si>
  <si>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</si>
  <si>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</si>
  <si>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</si>
  <si>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</si>
  <si>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</si>
  <si>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</si>
  <si>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Electricity, gas, water, and sewer</t>
  </si>
  <si>
    <t xml:space="preserve">   Student computer labs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</si>
  <si>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</si>
  <si>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</si>
  <si>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</si>
  <si>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</si>
  <si>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</si>
  <si>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</si>
  <si>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English</t>
  </si>
  <si>
    <t xml:space="preserve">    Theatre</t>
  </si>
  <si>
    <t xml:space="preserve">     Subtotal libraries</t>
  </si>
  <si>
    <t xml:space="preserve">       Less allocation to Veterinary Medicine</t>
  </si>
  <si>
    <t xml:space="preserve">       Less allocation to Veterinary medicine </t>
  </si>
  <si>
    <t xml:space="preserve">    Music</t>
  </si>
  <si>
    <t xml:space="preserve">    Louisiana transportation research center</t>
  </si>
  <si>
    <t xml:space="preserve">    Diagnostic laboratory</t>
  </si>
  <si>
    <t xml:space="preserve">   Information technology services</t>
  </si>
  <si>
    <t xml:space="preserve">   Orientation</t>
  </si>
  <si>
    <t xml:space="preserve">   Network, infrastructure, and research enablement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</si>
  <si>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</si>
  <si>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</si>
  <si>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</si>
  <si>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</si>
  <si>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</si>
  <si>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</si>
  <si>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</si>
  <si>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</si>
  <si>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</si>
  <si>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</si>
  <si>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</si>
  <si>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</si>
  <si>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</si>
  <si>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Continuing education</t>
  </si>
  <si>
    <t xml:space="preserve">  Office of assessment and evaluation </t>
  </si>
  <si>
    <t xml:space="preserve">   Campus life</t>
  </si>
  <si>
    <t xml:space="preserve">   Business-</t>
  </si>
  <si>
    <t xml:space="preserve">      Total business 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</si>
  <si>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</si>
  <si>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</si>
  <si>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</si>
  <si>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</si>
  <si>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</si>
  <si>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</si>
  <si>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</si>
  <si>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</si>
  <si>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Miscellaneous expenses</t>
  </si>
  <si>
    <t xml:space="preserve">    Research and service division</t>
  </si>
  <si>
    <t xml:space="preserve">  Undergraduate admissions and student aid</t>
  </si>
  <si>
    <t xml:space="preserve">  Veterinary medicine allocation from LSU</t>
  </si>
  <si>
    <t xml:space="preserve">      Total art and design 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</si>
  <si>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</si>
  <si>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</si>
  <si>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</si>
  <si>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</si>
  <si>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</si>
  <si>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</si>
  <si>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</si>
  <si>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</si>
  <si>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</si>
  <si>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 Humanities and social sciences</t>
  </si>
  <si>
    <t xml:space="preserve">    Science</t>
  </si>
  <si>
    <t xml:space="preserve">  Records and registration</t>
  </si>
  <si>
    <t xml:space="preserve">    Business </t>
  </si>
  <si>
    <t xml:space="preserve">    Kinesiology</t>
  </si>
  <si>
    <t xml:space="preserve">   LSU Press</t>
  </si>
  <si>
    <t xml:space="preserve">  Enrollment services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</si>
  <si>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</si>
  <si>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</si>
  <si>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</si>
  <si>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   Total renewals and replacements</t>
  </si>
  <si>
    <t xml:space="preserve">   Other</t>
  </si>
  <si>
    <t xml:space="preserve">   Stephenson national center for security research and training -</t>
  </si>
  <si>
    <t xml:space="preserve">    Stephenson national center for security research and training </t>
  </si>
  <si>
    <t xml:space="preserve">   Louisiana sea grant</t>
  </si>
  <si>
    <t xml:space="preserve">    Biological and agricultural</t>
  </si>
  <si>
    <t xml:space="preserve">    Construction management</t>
  </si>
  <si>
    <t xml:space="preserve">    Electrical and computer science</t>
  </si>
  <si>
    <t xml:space="preserve">    Mechanical and industrial</t>
  </si>
  <si>
    <t xml:space="preserve">   Human sciences and education- </t>
  </si>
  <si>
    <t xml:space="preserve">    Library and information science</t>
  </si>
  <si>
    <t xml:space="preserve">      Total human sciences and education</t>
  </si>
  <si>
    <t xml:space="preserve">      Total Stephenson national center for security research and training</t>
  </si>
  <si>
    <t xml:space="preserve">     Coastal fisheries institute</t>
  </si>
  <si>
    <t xml:space="preserve">    Engineering services</t>
  </si>
  <si>
    <t xml:space="preserve">   Human sciences and education-</t>
  </si>
  <si>
    <t xml:space="preserve">   LSU press </t>
  </si>
  <si>
    <t xml:space="preserve">    Human sciences and education</t>
  </si>
  <si>
    <t xml:space="preserve">   Planning design and construction</t>
  </si>
  <si>
    <t xml:space="preserve">   Student government </t>
  </si>
  <si>
    <t xml:space="preserve">    Coastal studies</t>
  </si>
  <si>
    <t xml:space="preserve">   Shared instrument facility</t>
  </si>
  <si>
    <t xml:space="preserve">   Academic affairs</t>
  </si>
  <si>
    <t xml:space="preserve">    Agricultural and extension education and evaluation</t>
  </si>
  <si>
    <t xml:space="preserve">    Nutrition and food science</t>
  </si>
  <si>
    <t xml:space="preserve">    Textiles, apparel design and merchandising</t>
  </si>
  <si>
    <t xml:space="preserve">    Digital media arts and engineering</t>
  </si>
  <si>
    <t xml:space="preserve">    Marketing</t>
  </si>
  <si>
    <t xml:space="preserve">  Humanities and social sciences student recruitment</t>
  </si>
  <si>
    <t xml:space="preserve">   Computer charges</t>
  </si>
  <si>
    <t xml:space="preserve">    Finance</t>
  </si>
  <si>
    <t xml:space="preserve">    Political science</t>
  </si>
  <si>
    <t xml:space="preserve">    Teaching hospital</t>
  </si>
  <si>
    <t xml:space="preserve">   Community university partnerships</t>
  </si>
  <si>
    <t xml:space="preserve">   Board of supervisors</t>
  </si>
  <si>
    <t xml:space="preserve">   Procurement and property management</t>
  </si>
  <si>
    <t xml:space="preserve">   Diversity</t>
  </si>
  <si>
    <t xml:space="preserve">   General counsel</t>
  </si>
  <si>
    <t xml:space="preserve">    Total general administrative services </t>
  </si>
  <si>
    <t xml:space="preserve">    Miscellaneous minor jobs</t>
  </si>
  <si>
    <t xml:space="preserve">   Work in process</t>
  </si>
  <si>
    <t>For the year ended June 30, 2017</t>
  </si>
  <si>
    <t xml:space="preserve">Salaries &amp; </t>
  </si>
  <si>
    <t xml:space="preserve">    Animal sciences</t>
  </si>
  <si>
    <t xml:space="preserve">    Plant pathology and crop physiology</t>
  </si>
  <si>
    <t xml:space="preserve">    Plant, environmental and soil sciences</t>
  </si>
  <si>
    <t xml:space="preserve">    Public administration institute</t>
  </si>
  <si>
    <t xml:space="preserve">    Institute for entrepreneurial education</t>
  </si>
  <si>
    <t xml:space="preserve">    Lab school</t>
  </si>
  <si>
    <t xml:space="preserve">    Philosophy and religious studies</t>
  </si>
  <si>
    <t xml:space="preserve">    Geology and geophysics</t>
  </si>
  <si>
    <t xml:space="preserve">   Law Center-</t>
  </si>
  <si>
    <t xml:space="preserve">    Center for continuing professional education</t>
  </si>
  <si>
    <t xml:space="preserve">    Center for energy law</t>
  </si>
  <si>
    <t xml:space="preserve">    Instruction</t>
  </si>
  <si>
    <t xml:space="preserve">    Louisiana law review</t>
  </si>
  <si>
    <t xml:space="preserve">    Summer session</t>
  </si>
  <si>
    <t xml:space="preserve">      Total law center</t>
  </si>
  <si>
    <t xml:space="preserve">    Laboratory animal medicine</t>
  </si>
  <si>
    <t xml:space="preserve">    Professional development</t>
  </si>
  <si>
    <t xml:space="preserve">    Distance learning</t>
  </si>
  <si>
    <t xml:space="preserve">    Highway safety research group</t>
  </si>
  <si>
    <t xml:space="preserve">    Center for rotating machinery</t>
  </si>
  <si>
    <t xml:space="preserve">    Center of civil law studies</t>
  </si>
  <si>
    <t xml:space="preserve">    Legal research</t>
  </si>
  <si>
    <t xml:space="preserve">    Equine health studies program</t>
  </si>
  <si>
    <t xml:space="preserve">   Coastal sustainability studios</t>
  </si>
  <si>
    <t xml:space="preserve">    Academic conferences</t>
  </si>
  <si>
    <t xml:space="preserve">    Mineral law institute</t>
  </si>
  <si>
    <t xml:space="preserve">    Public interest law program</t>
  </si>
  <si>
    <t xml:space="preserve">    Law center</t>
  </si>
  <si>
    <t xml:space="preserve">    Field support services</t>
  </si>
  <si>
    <t xml:space="preserve">  Law center-</t>
  </si>
  <si>
    <t xml:space="preserve">   Admissions</t>
  </si>
  <si>
    <t xml:space="preserve">   Career services</t>
  </si>
  <si>
    <t xml:space="preserve">   International programs</t>
  </si>
  <si>
    <t xml:space="preserve">   Law center allocation from LSU</t>
  </si>
  <si>
    <t xml:space="preserve">   Student records</t>
  </si>
  <si>
    <t xml:space="preserve">   Student advocacy and accountability</t>
  </si>
  <si>
    <t xml:space="preserve">   Disability services </t>
  </si>
  <si>
    <t xml:space="preserve">   Vice Chancellor for student affairs</t>
  </si>
  <si>
    <t xml:space="preserve">   First year experience</t>
  </si>
  <si>
    <t xml:space="preserve">   Multicultural programs</t>
  </si>
  <si>
    <t xml:space="preserve">   Women's center</t>
  </si>
  <si>
    <t xml:space="preserve">   College work study programs</t>
  </si>
  <si>
    <t xml:space="preserve">   System services</t>
  </si>
  <si>
    <t xml:space="preserve">   Administration</t>
  </si>
  <si>
    <t xml:space="preserve">   Diploma and commencement </t>
  </si>
  <si>
    <t xml:space="preserve">   Alumni affairs</t>
  </si>
  <si>
    <t xml:space="preserve">   Official functions</t>
  </si>
  <si>
    <t xml:space="preserve">   Allocation from LSU</t>
  </si>
  <si>
    <t xml:space="preserve">   Vice President for research and economic development</t>
  </si>
  <si>
    <t xml:space="preserve">   Vice President for strategic initiatives</t>
  </si>
  <si>
    <t xml:space="preserve">   Executive Vice President and Provost</t>
  </si>
  <si>
    <t xml:space="preserve">   President</t>
  </si>
  <si>
    <t xml:space="preserve">   Vice President for finance and administration</t>
  </si>
  <si>
    <t xml:space="preserve">   Vice President for strategic communications </t>
  </si>
  <si>
    <t xml:space="preserve">   Law center-</t>
  </si>
  <si>
    <t xml:space="preserve">    Alterations and repairs</t>
  </si>
  <si>
    <t xml:space="preserve">    Building operations</t>
  </si>
  <si>
    <t xml:space="preserve">    Occupational and environment</t>
  </si>
  <si>
    <t xml:space="preserve">    Police security</t>
  </si>
  <si>
    <t xml:space="preserve">    Property insurance</t>
  </si>
  <si>
    <t xml:space="preserve">    Utilities</t>
  </si>
  <si>
    <t xml:space="preserve">    Building operations and maintenance</t>
  </si>
  <si>
    <t xml:space="preserve">   Fire, security and generators</t>
  </si>
  <si>
    <t xml:space="preserve">   Landscape services</t>
  </si>
  <si>
    <t xml:space="preserve">   Energy efficiency service</t>
  </si>
  <si>
    <t xml:space="preserve">   Risk Management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</si>
</sst>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37" fontId="0" fillId="0" borderId="0" xfId="56" applyBorder="1">
      <alignment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0" xfId="44" applyNumberFormat="1" applyFont="1" applyFill="1" applyBorder="1" applyAlignment="1" applyProtection="1">
      <alignment vertical="center"/>
      <protection/>
    </xf>
    <xf numFmtId="165" fontId="7" fillId="34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37" fontId="42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1428750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596"/>
  <sheetViews>
    <sheetView showGridLines="0" tabSelected="1" defaultGridColor="0" zoomScale="110" zoomScaleNormal="110" zoomScaleSheetLayoutView="75" colorId="22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58.281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43" customWidth="1"/>
    <col min="7" max="7" width="14.57421875" style="2" customWidth="1"/>
    <col min="8" max="8" width="1.57421875" style="43" customWidth="1"/>
    <col min="9" max="9" width="14.57421875" style="2" customWidth="1"/>
    <col min="10" max="10" width="1.57421875" style="43" customWidth="1"/>
    <col min="11" max="11" width="14.57421875" style="2" customWidth="1"/>
    <col min="12" max="12" width="1.57421875" style="43" customWidth="1"/>
    <col min="13" max="13" width="14.57421875" style="2" customWidth="1"/>
    <col min="14" max="27" width="7.57421875" style="2" customWidth="1"/>
    <col min="28" max="28" width="10.421875" style="2" bestFit="1" customWidth="1"/>
    <col min="29" max="16384" width="9.00390625" style="2" customWidth="1"/>
  </cols>
  <sheetData>
    <row r="1" spans="2:253" ht="13.5" customHeight="1">
      <c r="B1" s="9"/>
      <c r="C1" s="9"/>
      <c r="D1" s="9"/>
      <c r="E1" s="9"/>
      <c r="F1" s="41"/>
      <c r="G1" s="9"/>
      <c r="H1" s="41"/>
      <c r="I1" s="9"/>
      <c r="J1" s="41"/>
      <c r="K1" s="9"/>
      <c r="L1" s="4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s="3" customFormat="1" ht="13.5" customHeight="1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3" customFormat="1" ht="15" customHeight="1">
      <c r="A3" s="53"/>
      <c r="B3" s="11"/>
      <c r="C3" s="52" t="s">
        <v>211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3" customFormat="1" ht="8.25" customHeight="1">
      <c r="A4" s="53"/>
      <c r="B4" s="1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3" customFormat="1" ht="16.5">
      <c r="A5" s="53"/>
      <c r="B5" s="12"/>
      <c r="C5" s="52" t="s">
        <v>210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3" customFormat="1" ht="16.5">
      <c r="A6" s="53"/>
      <c r="B6" s="11"/>
      <c r="C6" s="52" t="s">
        <v>295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4" customFormat="1" ht="10.5" customHeigh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ht="12" customHeight="1">
      <c r="A8" s="17"/>
      <c r="B8" s="17"/>
      <c r="C8" s="17"/>
      <c r="D8" s="17"/>
      <c r="E8" s="17"/>
      <c r="F8" s="42"/>
      <c r="G8" s="17"/>
      <c r="H8" s="42"/>
      <c r="I8" s="17"/>
      <c r="J8" s="42"/>
      <c r="K8" s="17"/>
      <c r="L8" s="42"/>
      <c r="M8" s="1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2" customHeight="1">
      <c r="A9" s="18"/>
      <c r="B9" s="18"/>
      <c r="C9" s="19"/>
      <c r="D9" s="19"/>
      <c r="E9" s="35" t="s">
        <v>296</v>
      </c>
      <c r="F9" s="37"/>
      <c r="G9" s="35" t="s">
        <v>0</v>
      </c>
      <c r="H9" s="37"/>
      <c r="I9" s="19"/>
      <c r="J9" s="37"/>
      <c r="K9" s="35" t="s">
        <v>1</v>
      </c>
      <c r="L9" s="37"/>
      <c r="M9" s="19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2" customHeight="1">
      <c r="A10" s="1"/>
      <c r="B10" s="1"/>
      <c r="C10" s="36" t="s">
        <v>2</v>
      </c>
      <c r="D10" s="37"/>
      <c r="E10" s="36" t="s">
        <v>3</v>
      </c>
      <c r="F10" s="37"/>
      <c r="G10" s="36" t="s">
        <v>4</v>
      </c>
      <c r="H10" s="37"/>
      <c r="I10" s="36" t="s">
        <v>5</v>
      </c>
      <c r="J10" s="37"/>
      <c r="K10" s="36" t="s">
        <v>6</v>
      </c>
      <c r="L10" s="37"/>
      <c r="M10" s="36" t="s">
        <v>7</v>
      </c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2" customHeight="1">
      <c r="A11" s="19"/>
      <c r="B11" s="19"/>
      <c r="C11" s="19"/>
      <c r="D11" s="19"/>
      <c r="E11" s="19"/>
      <c r="F11" s="37"/>
      <c r="G11" s="19"/>
      <c r="H11" s="37"/>
      <c r="I11" s="19"/>
      <c r="J11" s="37"/>
      <c r="K11" s="19"/>
      <c r="L11" s="37"/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7" customFormat="1" ht="13.5" customHeight="1">
      <c r="A12" s="20" t="s">
        <v>159</v>
      </c>
      <c r="B12" s="20"/>
      <c r="C12" s="20"/>
      <c r="D12" s="20"/>
      <c r="E12" s="20"/>
      <c r="F12" s="29"/>
      <c r="G12" s="20"/>
      <c r="H12" s="29"/>
      <c r="I12" s="20"/>
      <c r="J12" s="29"/>
      <c r="K12" s="20"/>
      <c r="L12" s="29"/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7" customFormat="1" ht="13.5" customHeight="1">
      <c r="A13" s="20"/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7" customFormat="1" ht="13.5" customHeight="1">
      <c r="A14" s="20" t="s">
        <v>8</v>
      </c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7" customFormat="1" ht="13.5" customHeight="1">
      <c r="A15" s="20" t="s">
        <v>276</v>
      </c>
      <c r="B15" s="21" t="s">
        <v>9</v>
      </c>
      <c r="C15" s="22">
        <f>SUM(E15:M15)</f>
        <v>268649</v>
      </c>
      <c r="D15" s="20"/>
      <c r="E15" s="23">
        <v>104996</v>
      </c>
      <c r="F15" s="29"/>
      <c r="G15" s="23">
        <v>113716</v>
      </c>
      <c r="H15" s="29"/>
      <c r="I15" s="23">
        <v>18779</v>
      </c>
      <c r="J15" s="29"/>
      <c r="K15" s="23">
        <v>31131</v>
      </c>
      <c r="L15" s="29"/>
      <c r="M15" s="23">
        <v>27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7" customFormat="1" ht="13.5" customHeight="1">
      <c r="A16" s="20"/>
      <c r="B16" s="20"/>
      <c r="C16" s="20"/>
      <c r="D16" s="20"/>
      <c r="E16" s="20"/>
      <c r="F16" s="29"/>
      <c r="G16" s="20"/>
      <c r="H16" s="29"/>
      <c r="I16" s="20"/>
      <c r="J16" s="29"/>
      <c r="K16" s="20"/>
      <c r="L16" s="29"/>
      <c r="M16" s="2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7" customFormat="1" ht="13.5" customHeight="1">
      <c r="A17" s="20" t="s">
        <v>12</v>
      </c>
      <c r="B17" s="21" t="s">
        <v>9</v>
      </c>
      <c r="C17" s="46">
        <f>SUM(E17:M17)</f>
        <v>1916378</v>
      </c>
      <c r="D17" s="20"/>
      <c r="E17" s="46">
        <v>381174</v>
      </c>
      <c r="F17" s="29"/>
      <c r="G17" s="46">
        <v>150057</v>
      </c>
      <c r="H17" s="29"/>
      <c r="I17" s="46">
        <v>76514</v>
      </c>
      <c r="J17" s="29"/>
      <c r="K17" s="46">
        <v>1307140</v>
      </c>
      <c r="L17" s="29"/>
      <c r="M17" s="46">
        <v>1493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7" customFormat="1" ht="13.5" customHeight="1">
      <c r="A18" s="20"/>
      <c r="B18" s="21" t="s">
        <v>9</v>
      </c>
      <c r="C18" s="20"/>
      <c r="D18" s="20"/>
      <c r="E18" s="20"/>
      <c r="F18" s="29"/>
      <c r="G18" s="20"/>
      <c r="H18" s="29"/>
      <c r="I18" s="20"/>
      <c r="J18" s="29"/>
      <c r="K18" s="20"/>
      <c r="L18" s="29"/>
      <c r="M18" s="2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7" customFormat="1" ht="13.5" customHeight="1">
      <c r="A19" s="20" t="s">
        <v>165</v>
      </c>
      <c r="B19" s="21" t="s">
        <v>9</v>
      </c>
      <c r="C19" s="20"/>
      <c r="D19" s="20"/>
      <c r="E19" s="20"/>
      <c r="F19" s="29"/>
      <c r="G19" s="20"/>
      <c r="H19" s="29"/>
      <c r="I19" s="20"/>
      <c r="J19" s="29"/>
      <c r="K19" s="20"/>
      <c r="L19" s="29"/>
      <c r="M19" s="2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7" customFormat="1" ht="13.5" customHeight="1">
      <c r="A20" s="20" t="s">
        <v>13</v>
      </c>
      <c r="B20" s="21"/>
      <c r="C20" s="20">
        <f aca="true" t="shared" si="0" ref="C20:C31">SUM(E20:M20)</f>
        <v>562466</v>
      </c>
      <c r="D20" s="20"/>
      <c r="E20" s="20">
        <v>332204</v>
      </c>
      <c r="F20" s="29"/>
      <c r="G20" s="20">
        <v>197741</v>
      </c>
      <c r="H20" s="29"/>
      <c r="I20" s="20">
        <v>0</v>
      </c>
      <c r="J20" s="29"/>
      <c r="K20" s="20">
        <v>30449</v>
      </c>
      <c r="L20" s="29"/>
      <c r="M20" s="20">
        <v>2072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7" customFormat="1" ht="13.5" customHeight="1">
      <c r="A21" s="47" t="s">
        <v>277</v>
      </c>
      <c r="B21" s="21"/>
      <c r="C21" s="20">
        <f t="shared" si="0"/>
        <v>494299</v>
      </c>
      <c r="D21" s="20"/>
      <c r="E21" s="20">
        <v>335478</v>
      </c>
      <c r="F21" s="29"/>
      <c r="G21" s="20">
        <v>98953</v>
      </c>
      <c r="H21" s="29"/>
      <c r="I21" s="20">
        <v>10765</v>
      </c>
      <c r="J21" s="29"/>
      <c r="K21" s="20">
        <v>43103</v>
      </c>
      <c r="L21" s="29"/>
      <c r="M21" s="20">
        <v>6000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7" customFormat="1" ht="13.5" customHeight="1">
      <c r="A22" s="20" t="s">
        <v>297</v>
      </c>
      <c r="B22" s="21" t="s">
        <v>9</v>
      </c>
      <c r="C22" s="20">
        <f t="shared" si="0"/>
        <v>1043112</v>
      </c>
      <c r="D22" s="20"/>
      <c r="E22" s="20">
        <v>673953</v>
      </c>
      <c r="F22" s="29"/>
      <c r="G22" s="20">
        <v>266368</v>
      </c>
      <c r="H22" s="29"/>
      <c r="I22" s="20">
        <v>4019</v>
      </c>
      <c r="J22" s="29"/>
      <c r="K22" s="20">
        <v>71205</v>
      </c>
      <c r="L22" s="29"/>
      <c r="M22" s="20">
        <v>27567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7" customFormat="1" ht="13.5" customHeight="1">
      <c r="A23" s="20" t="s">
        <v>14</v>
      </c>
      <c r="B23" s="21" t="s">
        <v>9</v>
      </c>
      <c r="C23" s="20">
        <f t="shared" si="0"/>
        <v>507342</v>
      </c>
      <c r="D23" s="20"/>
      <c r="E23" s="20">
        <v>363475</v>
      </c>
      <c r="F23" s="29"/>
      <c r="G23" s="20">
        <v>103623</v>
      </c>
      <c r="H23" s="29"/>
      <c r="I23" s="20">
        <v>1076</v>
      </c>
      <c r="J23" s="29"/>
      <c r="K23" s="20">
        <v>33920</v>
      </c>
      <c r="L23" s="29"/>
      <c r="M23" s="20">
        <v>5248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7" customFormat="1" ht="13.5" customHeight="1">
      <c r="A24" s="20" t="s">
        <v>15</v>
      </c>
      <c r="B24" s="21" t="s">
        <v>9</v>
      </c>
      <c r="C24" s="20">
        <f t="shared" si="0"/>
        <v>1536389</v>
      </c>
      <c r="D24" s="20"/>
      <c r="E24" s="20">
        <v>1083241</v>
      </c>
      <c r="F24" s="29"/>
      <c r="G24" s="20">
        <v>376959</v>
      </c>
      <c r="H24" s="29"/>
      <c r="I24" s="20">
        <v>1084</v>
      </c>
      <c r="J24" s="29"/>
      <c r="K24" s="20">
        <v>69995</v>
      </c>
      <c r="L24" s="29"/>
      <c r="M24" s="20">
        <v>5110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7" customFormat="1" ht="13.5" customHeight="1">
      <c r="A25" s="20" t="s">
        <v>16</v>
      </c>
      <c r="B25" s="21" t="s">
        <v>9</v>
      </c>
      <c r="C25" s="20">
        <f t="shared" si="0"/>
        <v>17521</v>
      </c>
      <c r="D25" s="20"/>
      <c r="E25" s="20">
        <v>12242</v>
      </c>
      <c r="F25" s="29"/>
      <c r="G25" s="20">
        <v>1793</v>
      </c>
      <c r="H25" s="29"/>
      <c r="I25" s="20">
        <v>0</v>
      </c>
      <c r="J25" s="29"/>
      <c r="K25" s="20">
        <v>1251</v>
      </c>
      <c r="L25" s="29"/>
      <c r="M25" s="20">
        <v>2235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7" customFormat="1" ht="13.5" customHeight="1">
      <c r="A26" s="20" t="s">
        <v>278</v>
      </c>
      <c r="B26" s="21"/>
      <c r="C26" s="20">
        <f t="shared" si="0"/>
        <v>1177390</v>
      </c>
      <c r="D26" s="20"/>
      <c r="E26" s="20">
        <v>800073</v>
      </c>
      <c r="F26" s="29"/>
      <c r="G26" s="20">
        <v>267632</v>
      </c>
      <c r="H26" s="29"/>
      <c r="I26" s="20">
        <v>21500</v>
      </c>
      <c r="J26" s="29"/>
      <c r="K26" s="20">
        <v>65723</v>
      </c>
      <c r="L26" s="29"/>
      <c r="M26" s="20">
        <v>22462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7" customFormat="1" ht="13.5" customHeight="1">
      <c r="A27" s="20" t="s">
        <v>299</v>
      </c>
      <c r="B27" s="21"/>
      <c r="C27" s="20">
        <f>SUM(E27:M27)</f>
        <v>884557</v>
      </c>
      <c r="D27" s="20"/>
      <c r="E27" s="20">
        <v>588483</v>
      </c>
      <c r="F27" s="29"/>
      <c r="G27" s="20">
        <v>198636</v>
      </c>
      <c r="H27" s="29"/>
      <c r="I27" s="20">
        <v>2693</v>
      </c>
      <c r="J27" s="29"/>
      <c r="K27" s="20">
        <v>87973</v>
      </c>
      <c r="L27" s="29"/>
      <c r="M27" s="20">
        <v>6772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7" customFormat="1" ht="14.25" customHeight="1">
      <c r="A28" s="20" t="s">
        <v>298</v>
      </c>
      <c r="B28" s="21" t="s">
        <v>9</v>
      </c>
      <c r="C28" s="20">
        <f t="shared" si="0"/>
        <v>484973</v>
      </c>
      <c r="D28" s="20"/>
      <c r="E28" s="20">
        <v>285861</v>
      </c>
      <c r="F28" s="29"/>
      <c r="G28" s="20">
        <v>87262</v>
      </c>
      <c r="H28" s="29"/>
      <c r="I28" s="20">
        <v>0</v>
      </c>
      <c r="J28" s="29"/>
      <c r="K28" s="20">
        <v>85681</v>
      </c>
      <c r="L28" s="29"/>
      <c r="M28" s="20">
        <v>26169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7" customFormat="1" ht="14.25" customHeight="1">
      <c r="A29" s="20" t="s">
        <v>144</v>
      </c>
      <c r="B29" s="21"/>
      <c r="C29" s="29">
        <f t="shared" si="0"/>
        <v>1417605</v>
      </c>
      <c r="D29" s="29"/>
      <c r="E29" s="29">
        <v>938919</v>
      </c>
      <c r="F29" s="29"/>
      <c r="G29" s="29">
        <v>324764</v>
      </c>
      <c r="H29" s="29"/>
      <c r="I29" s="29">
        <v>309</v>
      </c>
      <c r="J29" s="29"/>
      <c r="K29" s="29">
        <v>101874</v>
      </c>
      <c r="L29" s="29"/>
      <c r="M29" s="29">
        <v>51739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7" customFormat="1" ht="14.25" customHeight="1">
      <c r="A30" s="20" t="s">
        <v>279</v>
      </c>
      <c r="B30" s="21"/>
      <c r="C30" s="25">
        <f t="shared" si="0"/>
        <v>1234685</v>
      </c>
      <c r="D30" s="20"/>
      <c r="E30" s="25">
        <v>861621</v>
      </c>
      <c r="F30" s="29"/>
      <c r="G30" s="25">
        <v>319121</v>
      </c>
      <c r="H30" s="29"/>
      <c r="I30" s="25">
        <v>7768</v>
      </c>
      <c r="J30" s="29"/>
      <c r="K30" s="25">
        <v>37814</v>
      </c>
      <c r="L30" s="29"/>
      <c r="M30" s="25">
        <v>8361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7" customFormat="1" ht="13.5" customHeight="1">
      <c r="A31" s="20" t="s">
        <v>126</v>
      </c>
      <c r="B31" s="21" t="s">
        <v>9</v>
      </c>
      <c r="C31" s="25">
        <f t="shared" si="0"/>
        <v>9360339</v>
      </c>
      <c r="D31" s="20"/>
      <c r="E31" s="25">
        <f>SUM(E20:E30)</f>
        <v>6275550</v>
      </c>
      <c r="F31" s="29"/>
      <c r="G31" s="25">
        <f>SUM(G20:G30)</f>
        <v>2242852</v>
      </c>
      <c r="H31" s="29"/>
      <c r="I31" s="25">
        <f>SUM(I20:I30)</f>
        <v>49214</v>
      </c>
      <c r="J31" s="29"/>
      <c r="K31" s="25">
        <f>SUM(K20:K30)</f>
        <v>628988</v>
      </c>
      <c r="L31" s="29"/>
      <c r="M31" s="25">
        <f>SUM(M20:M30)</f>
        <v>163735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7" customFormat="1" ht="14.25" customHeight="1">
      <c r="A32" s="20"/>
      <c r="B32" s="21" t="s">
        <v>9</v>
      </c>
      <c r="C32" s="20"/>
      <c r="D32" s="20"/>
      <c r="E32" s="20"/>
      <c r="F32" s="29"/>
      <c r="G32" s="20"/>
      <c r="H32" s="29"/>
      <c r="I32" s="20"/>
      <c r="J32" s="29"/>
      <c r="K32" s="20"/>
      <c r="L32" s="29"/>
      <c r="M32" s="2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7" customFormat="1" ht="13.5" customHeight="1">
      <c r="A33" s="20" t="s">
        <v>166</v>
      </c>
      <c r="B33" s="21" t="s">
        <v>9</v>
      </c>
      <c r="C33" s="20" t="s">
        <v>9</v>
      </c>
      <c r="D33" s="20"/>
      <c r="E33" s="20" t="s">
        <v>9</v>
      </c>
      <c r="F33" s="29" t="s">
        <v>9</v>
      </c>
      <c r="G33" s="20" t="s">
        <v>9</v>
      </c>
      <c r="H33" s="29" t="s">
        <v>9</v>
      </c>
      <c r="I33" s="20" t="s">
        <v>9</v>
      </c>
      <c r="J33" s="29" t="s">
        <v>9</v>
      </c>
      <c r="K33" s="20" t="s">
        <v>9</v>
      </c>
      <c r="L33" s="29" t="s">
        <v>9</v>
      </c>
      <c r="M33" s="20" t="s">
        <v>9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7" customFormat="1" ht="14.25" customHeight="1">
      <c r="A34" s="20" t="s">
        <v>39</v>
      </c>
      <c r="B34" s="21" t="s">
        <v>9</v>
      </c>
      <c r="C34" s="20">
        <f aca="true" t="shared" si="1" ref="C34:C39">SUM(E34:M34)</f>
        <v>1696373</v>
      </c>
      <c r="D34" s="20"/>
      <c r="E34" s="20">
        <v>1124770</v>
      </c>
      <c r="F34" s="29"/>
      <c r="G34" s="20">
        <v>412517</v>
      </c>
      <c r="H34" s="29"/>
      <c r="I34" s="20">
        <v>23039</v>
      </c>
      <c r="J34" s="29"/>
      <c r="K34" s="20">
        <v>132956</v>
      </c>
      <c r="L34" s="29"/>
      <c r="M34" s="20">
        <v>3091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7" customFormat="1" ht="13.5" customHeight="1">
      <c r="A35" s="20" t="s">
        <v>130</v>
      </c>
      <c r="B35" s="21" t="s">
        <v>9</v>
      </c>
      <c r="C35" s="20">
        <f t="shared" si="1"/>
        <v>3696837</v>
      </c>
      <c r="D35" s="20"/>
      <c r="E35" s="20">
        <v>2495070</v>
      </c>
      <c r="F35" s="29"/>
      <c r="G35" s="20">
        <v>878825</v>
      </c>
      <c r="H35" s="29"/>
      <c r="I35" s="20">
        <v>27849</v>
      </c>
      <c r="J35" s="29"/>
      <c r="K35" s="20">
        <v>287787</v>
      </c>
      <c r="L35" s="29"/>
      <c r="M35" s="20">
        <v>7306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7" customFormat="1" ht="14.25" customHeight="1">
      <c r="A36" s="20" t="s">
        <v>16</v>
      </c>
      <c r="B36" s="21" t="s">
        <v>9</v>
      </c>
      <c r="C36" s="20">
        <f t="shared" si="1"/>
        <v>606632</v>
      </c>
      <c r="D36" s="20"/>
      <c r="E36" s="20">
        <v>45101</v>
      </c>
      <c r="F36" s="29"/>
      <c r="G36" s="20">
        <v>10464</v>
      </c>
      <c r="H36" s="29"/>
      <c r="I36" s="20">
        <v>18403</v>
      </c>
      <c r="J36" s="29"/>
      <c r="K36" s="20">
        <v>290763</v>
      </c>
      <c r="L36" s="29"/>
      <c r="M36" s="20">
        <v>241901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7" customFormat="1" ht="13.5" customHeight="1">
      <c r="A37" s="20" t="s">
        <v>145</v>
      </c>
      <c r="B37" s="21"/>
      <c r="C37" s="20">
        <f t="shared" si="1"/>
        <v>769520</v>
      </c>
      <c r="D37" s="20"/>
      <c r="E37" s="20">
        <v>521104</v>
      </c>
      <c r="F37" s="29"/>
      <c r="G37" s="20">
        <v>207613</v>
      </c>
      <c r="H37" s="29"/>
      <c r="I37" s="20">
        <v>14096</v>
      </c>
      <c r="J37" s="29"/>
      <c r="K37" s="20">
        <v>22494</v>
      </c>
      <c r="L37" s="29"/>
      <c r="M37" s="20">
        <v>4213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7" customFormat="1" ht="14.25" customHeight="1">
      <c r="A38" s="20" t="s">
        <v>40</v>
      </c>
      <c r="B38" s="21" t="s">
        <v>9</v>
      </c>
      <c r="C38" s="25">
        <f t="shared" si="1"/>
        <v>1450614</v>
      </c>
      <c r="D38" s="20"/>
      <c r="E38" s="25">
        <v>987805</v>
      </c>
      <c r="F38" s="29"/>
      <c r="G38" s="25">
        <v>343630</v>
      </c>
      <c r="H38" s="29"/>
      <c r="I38" s="25">
        <v>7364</v>
      </c>
      <c r="J38" s="29"/>
      <c r="K38" s="25">
        <v>106310</v>
      </c>
      <c r="L38" s="29"/>
      <c r="M38" s="25">
        <v>5505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7" customFormat="1" ht="13.5" customHeight="1">
      <c r="A39" s="20" t="s">
        <v>234</v>
      </c>
      <c r="B39" s="21" t="s">
        <v>9</v>
      </c>
      <c r="C39" s="25">
        <f t="shared" si="1"/>
        <v>8219976</v>
      </c>
      <c r="D39" s="20"/>
      <c r="E39" s="25">
        <f>SUM(E34:E38)</f>
        <v>5173850</v>
      </c>
      <c r="F39" s="29"/>
      <c r="G39" s="25">
        <f>SUM(G34:G38)</f>
        <v>1853049</v>
      </c>
      <c r="H39" s="29"/>
      <c r="I39" s="25">
        <f>SUM(I34:I38)</f>
        <v>90751</v>
      </c>
      <c r="J39" s="29"/>
      <c r="K39" s="25">
        <f>SUM(K34:K38)</f>
        <v>840310</v>
      </c>
      <c r="L39" s="29"/>
      <c r="M39" s="25">
        <f>SUM(M34:M38)</f>
        <v>262016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7" customFormat="1" ht="14.25" customHeight="1">
      <c r="A40" s="20"/>
      <c r="B40" s="21" t="s">
        <v>9</v>
      </c>
      <c r="C40" s="20"/>
      <c r="D40" s="20"/>
      <c r="E40" s="20"/>
      <c r="F40" s="29"/>
      <c r="G40" s="20"/>
      <c r="H40" s="29"/>
      <c r="I40" s="20"/>
      <c r="J40" s="29"/>
      <c r="K40" s="20"/>
      <c r="L40" s="29"/>
      <c r="M40" s="2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7" customFormat="1" ht="13.5" customHeight="1">
      <c r="A41" s="20" t="s">
        <v>220</v>
      </c>
      <c r="B41" s="21" t="s">
        <v>9</v>
      </c>
      <c r="C41" s="20"/>
      <c r="D41" s="20"/>
      <c r="E41" s="20" t="s">
        <v>9</v>
      </c>
      <c r="F41" s="29" t="s">
        <v>9</v>
      </c>
      <c r="G41" s="20" t="s">
        <v>9</v>
      </c>
      <c r="H41" s="29" t="s">
        <v>9</v>
      </c>
      <c r="I41" s="20" t="s">
        <v>9</v>
      </c>
      <c r="J41" s="29" t="s">
        <v>9</v>
      </c>
      <c r="K41" s="20" t="s">
        <v>9</v>
      </c>
      <c r="L41" s="29" t="s">
        <v>9</v>
      </c>
      <c r="M41" s="20" t="s">
        <v>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7" customFormat="1" ht="14.25" customHeight="1">
      <c r="A42" s="20" t="s">
        <v>32</v>
      </c>
      <c r="B42" s="21" t="s">
        <v>9</v>
      </c>
      <c r="C42" s="20">
        <f aca="true" t="shared" si="2" ref="C42:C52">SUM(E42:M42)</f>
        <v>3772093</v>
      </c>
      <c r="D42" s="20"/>
      <c r="E42" s="20">
        <v>2750375</v>
      </c>
      <c r="F42" s="29"/>
      <c r="G42" s="20">
        <v>1017749</v>
      </c>
      <c r="H42" s="29"/>
      <c r="I42" s="20">
        <v>0</v>
      </c>
      <c r="J42" s="29"/>
      <c r="K42" s="20">
        <v>3969</v>
      </c>
      <c r="L42" s="29"/>
      <c r="M42" s="20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7" customFormat="1" ht="13.5" customHeight="1">
      <c r="A43" s="20" t="s">
        <v>33</v>
      </c>
      <c r="B43" s="21" t="s">
        <v>9</v>
      </c>
      <c r="C43" s="20">
        <f t="shared" si="2"/>
        <v>3686868</v>
      </c>
      <c r="D43" s="20"/>
      <c r="E43" s="20">
        <v>2696766</v>
      </c>
      <c r="F43" s="29"/>
      <c r="G43" s="20">
        <v>966001</v>
      </c>
      <c r="H43" s="29"/>
      <c r="I43" s="20">
        <v>4201</v>
      </c>
      <c r="J43" s="29"/>
      <c r="K43" s="20">
        <v>19900</v>
      </c>
      <c r="L43" s="29"/>
      <c r="M43" s="20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7" customFormat="1" ht="14.25" customHeight="1">
      <c r="A44" s="20" t="s">
        <v>34</v>
      </c>
      <c r="B44" s="21" t="s">
        <v>9</v>
      </c>
      <c r="C44" s="20">
        <f t="shared" si="2"/>
        <v>4390452</v>
      </c>
      <c r="D44" s="20"/>
      <c r="E44" s="20">
        <v>3124883</v>
      </c>
      <c r="F44" s="29"/>
      <c r="G44" s="20">
        <v>1223861</v>
      </c>
      <c r="H44" s="29"/>
      <c r="I44" s="20">
        <v>0</v>
      </c>
      <c r="J44" s="29"/>
      <c r="K44" s="20">
        <v>40922</v>
      </c>
      <c r="L44" s="29"/>
      <c r="M44" s="20">
        <v>786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7" customFormat="1" ht="13.5" customHeight="1">
      <c r="A45" s="20" t="s">
        <v>151</v>
      </c>
      <c r="B45" s="21" t="s">
        <v>9</v>
      </c>
      <c r="C45" s="20">
        <f t="shared" si="2"/>
        <v>3184850</v>
      </c>
      <c r="D45" s="20"/>
      <c r="E45" s="20">
        <v>2283723</v>
      </c>
      <c r="F45" s="29"/>
      <c r="G45" s="20">
        <v>854036</v>
      </c>
      <c r="H45" s="29"/>
      <c r="I45" s="20">
        <v>2647</v>
      </c>
      <c r="J45" s="29"/>
      <c r="K45" s="20">
        <v>44444</v>
      </c>
      <c r="L45" s="29"/>
      <c r="M45" s="20">
        <v>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7" customFormat="1" ht="13.5" customHeight="1">
      <c r="A46" s="20" t="s">
        <v>301</v>
      </c>
      <c r="B46" s="21" t="s">
        <v>9</v>
      </c>
      <c r="C46" s="20">
        <f>SUM(E46:M46)</f>
        <v>2589</v>
      </c>
      <c r="D46" s="20"/>
      <c r="E46" s="20">
        <v>0</v>
      </c>
      <c r="F46" s="29"/>
      <c r="G46" s="20">
        <v>1656</v>
      </c>
      <c r="H46" s="29"/>
      <c r="I46" s="20">
        <v>0</v>
      </c>
      <c r="J46" s="29"/>
      <c r="K46" s="20">
        <v>933</v>
      </c>
      <c r="L46" s="29"/>
      <c r="M46" s="20">
        <v>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7" customFormat="1" ht="13.5" customHeight="1">
      <c r="A47" s="20" t="s">
        <v>16</v>
      </c>
      <c r="B47" s="21" t="s">
        <v>9</v>
      </c>
      <c r="C47" s="20">
        <f t="shared" si="2"/>
        <v>-598269</v>
      </c>
      <c r="D47" s="20"/>
      <c r="E47" s="20">
        <v>24132</v>
      </c>
      <c r="F47" s="29"/>
      <c r="G47" s="20">
        <v>9742</v>
      </c>
      <c r="H47" s="29"/>
      <c r="I47" s="20">
        <v>2391</v>
      </c>
      <c r="J47" s="29"/>
      <c r="K47" s="20">
        <v>-634534</v>
      </c>
      <c r="L47" s="29"/>
      <c r="M47" s="20">
        <v>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7" customFormat="1" ht="14.25" customHeight="1">
      <c r="A48" s="20" t="s">
        <v>35</v>
      </c>
      <c r="B48" s="21" t="s">
        <v>9</v>
      </c>
      <c r="C48" s="20">
        <f t="shared" si="2"/>
        <v>2649306</v>
      </c>
      <c r="D48" s="20"/>
      <c r="E48" s="20">
        <v>1910722</v>
      </c>
      <c r="F48" s="29"/>
      <c r="G48" s="20">
        <v>709536</v>
      </c>
      <c r="H48" s="29"/>
      <c r="I48" s="20">
        <v>0</v>
      </c>
      <c r="J48" s="29"/>
      <c r="K48" s="20">
        <v>29048</v>
      </c>
      <c r="L48" s="29"/>
      <c r="M48" s="20"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7" customFormat="1" ht="13.5" customHeight="1">
      <c r="A49" s="20" t="s">
        <v>36</v>
      </c>
      <c r="B49" s="21" t="s">
        <v>9</v>
      </c>
      <c r="C49" s="20">
        <f t="shared" si="2"/>
        <v>2740494</v>
      </c>
      <c r="D49" s="20"/>
      <c r="E49" s="20">
        <v>1976459</v>
      </c>
      <c r="F49" s="29"/>
      <c r="G49" s="20">
        <v>734872</v>
      </c>
      <c r="H49" s="29"/>
      <c r="I49" s="20">
        <v>0</v>
      </c>
      <c r="J49" s="29"/>
      <c r="K49" s="20">
        <v>27418</v>
      </c>
      <c r="L49" s="29"/>
      <c r="M49" s="20">
        <v>1745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7" customFormat="1" ht="14.25" customHeight="1">
      <c r="A50" s="20" t="s">
        <v>146</v>
      </c>
      <c r="B50" s="21"/>
      <c r="C50" s="20">
        <f t="shared" si="2"/>
        <v>2090474</v>
      </c>
      <c r="D50" s="20"/>
      <c r="E50" s="20">
        <v>1379544</v>
      </c>
      <c r="F50" s="29"/>
      <c r="G50" s="20">
        <v>427045</v>
      </c>
      <c r="H50" s="29"/>
      <c r="I50" s="20">
        <v>36869</v>
      </c>
      <c r="J50" s="29"/>
      <c r="K50" s="20">
        <v>245550</v>
      </c>
      <c r="L50" s="29"/>
      <c r="M50" s="20">
        <v>1466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7" customFormat="1" ht="14.25" customHeight="1">
      <c r="A51" s="20" t="s">
        <v>300</v>
      </c>
      <c r="B51" s="21" t="s">
        <v>9</v>
      </c>
      <c r="C51" s="30">
        <f t="shared" si="2"/>
        <v>1134354</v>
      </c>
      <c r="D51" s="20"/>
      <c r="E51" s="30">
        <v>798324</v>
      </c>
      <c r="F51" s="29"/>
      <c r="G51" s="30">
        <v>296897</v>
      </c>
      <c r="H51" s="29"/>
      <c r="I51" s="30">
        <v>21023</v>
      </c>
      <c r="J51" s="29"/>
      <c r="K51" s="30">
        <v>15408</v>
      </c>
      <c r="L51" s="29"/>
      <c r="M51" s="30">
        <v>2702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7" customFormat="1" ht="14.25" customHeight="1">
      <c r="A52" s="20" t="s">
        <v>221</v>
      </c>
      <c r="B52" s="21" t="s">
        <v>9</v>
      </c>
      <c r="C52" s="25">
        <f t="shared" si="2"/>
        <v>23053211</v>
      </c>
      <c r="D52" s="20"/>
      <c r="E52" s="25">
        <f>SUM(E42:E51)</f>
        <v>16944928</v>
      </c>
      <c r="F52" s="29"/>
      <c r="G52" s="25">
        <f>SUM(G42:G51)</f>
        <v>6241395</v>
      </c>
      <c r="H52" s="29"/>
      <c r="I52" s="25">
        <f>SUM(I42:I51)</f>
        <v>67131</v>
      </c>
      <c r="J52" s="29"/>
      <c r="K52" s="25">
        <f>SUM(K42:K51)</f>
        <v>-206942</v>
      </c>
      <c r="L52" s="29"/>
      <c r="M52" s="25">
        <f>SUM(M42:M51)</f>
        <v>6699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7" customFormat="1" ht="13.5" customHeight="1">
      <c r="A53" s="20"/>
      <c r="B53" s="21"/>
      <c r="C53" s="29"/>
      <c r="D53" s="20"/>
      <c r="E53" s="29"/>
      <c r="F53" s="29"/>
      <c r="G53" s="29"/>
      <c r="H53" s="29"/>
      <c r="I53" s="29"/>
      <c r="J53" s="29"/>
      <c r="K53" s="29"/>
      <c r="L53" s="29"/>
      <c r="M53" s="2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7" customFormat="1" ht="14.25" customHeight="1">
      <c r="A54" s="20" t="s">
        <v>152</v>
      </c>
      <c r="B54" s="21"/>
      <c r="C54" s="25">
        <f>SUM(E54:M54)</f>
        <v>699951</v>
      </c>
      <c r="D54" s="20"/>
      <c r="E54" s="25">
        <v>435965</v>
      </c>
      <c r="F54" s="29"/>
      <c r="G54" s="25">
        <v>174903</v>
      </c>
      <c r="H54" s="29"/>
      <c r="I54" s="25">
        <v>27145</v>
      </c>
      <c r="J54" s="29"/>
      <c r="K54" s="25">
        <v>58152</v>
      </c>
      <c r="L54" s="29"/>
      <c r="M54" s="25">
        <v>3786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7" customFormat="1" ht="13.5" customHeight="1">
      <c r="A55" s="20"/>
      <c r="B55" s="21"/>
      <c r="C55" s="29"/>
      <c r="D55" s="20"/>
      <c r="E55" s="29"/>
      <c r="F55" s="29"/>
      <c r="G55" s="29"/>
      <c r="H55" s="29"/>
      <c r="I55" s="29"/>
      <c r="J55" s="29"/>
      <c r="K55" s="29"/>
      <c r="L55" s="29"/>
      <c r="M55" s="2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7" customFormat="1" ht="14.25" customHeight="1">
      <c r="A56" s="20" t="s">
        <v>167</v>
      </c>
      <c r="B56" s="21" t="s">
        <v>9</v>
      </c>
      <c r="C56" s="20"/>
      <c r="D56" s="20"/>
      <c r="E56" s="20"/>
      <c r="F56" s="29"/>
      <c r="G56" s="20"/>
      <c r="H56" s="29"/>
      <c r="I56" s="20"/>
      <c r="J56" s="29"/>
      <c r="K56" s="20"/>
      <c r="L56" s="29"/>
      <c r="M56" s="2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7" customFormat="1" ht="13.5" customHeight="1">
      <c r="A57" s="20" t="s">
        <v>213</v>
      </c>
      <c r="B57" s="21" t="s">
        <v>9</v>
      </c>
      <c r="C57" s="20">
        <f>SUM(E57:M57)</f>
        <v>1089640</v>
      </c>
      <c r="D57" s="20"/>
      <c r="E57" s="20">
        <v>778355</v>
      </c>
      <c r="F57" s="29"/>
      <c r="G57" s="20">
        <v>310031</v>
      </c>
      <c r="H57" s="29"/>
      <c r="I57" s="20">
        <v>500</v>
      </c>
      <c r="J57" s="29"/>
      <c r="K57" s="20">
        <v>-165</v>
      </c>
      <c r="L57" s="29"/>
      <c r="M57" s="20">
        <v>919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7" customFormat="1" ht="14.25" customHeight="1">
      <c r="A58" s="20" t="s">
        <v>16</v>
      </c>
      <c r="B58" s="21" t="s">
        <v>9</v>
      </c>
      <c r="C58" s="20">
        <f>SUM(E58:M58)</f>
        <v>103307</v>
      </c>
      <c r="D58" s="20"/>
      <c r="E58" s="24">
        <v>41785</v>
      </c>
      <c r="F58" s="29"/>
      <c r="G58" s="24">
        <v>12442</v>
      </c>
      <c r="H58" s="29"/>
      <c r="I58" s="24">
        <v>6904</v>
      </c>
      <c r="J58" s="29"/>
      <c r="K58" s="24">
        <v>20111</v>
      </c>
      <c r="L58" s="29"/>
      <c r="M58" s="24">
        <v>22065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7" customFormat="1" ht="13.5" customHeight="1">
      <c r="A59" s="20" t="s">
        <v>38</v>
      </c>
      <c r="B59" s="21" t="s">
        <v>9</v>
      </c>
      <c r="C59" s="25">
        <f>SUM(E59:M59)</f>
        <v>1829946</v>
      </c>
      <c r="D59" s="20"/>
      <c r="E59" s="25">
        <v>1311390</v>
      </c>
      <c r="F59" s="29"/>
      <c r="G59" s="25">
        <v>478488</v>
      </c>
      <c r="H59" s="29"/>
      <c r="I59" s="25">
        <v>176</v>
      </c>
      <c r="J59" s="29"/>
      <c r="K59" s="25">
        <v>39892</v>
      </c>
      <c r="L59" s="29"/>
      <c r="M59" s="25">
        <v>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7" customFormat="1" ht="14.25" customHeight="1">
      <c r="A60" s="20" t="s">
        <v>147</v>
      </c>
      <c r="B60" s="21" t="s">
        <v>9</v>
      </c>
      <c r="C60" s="25">
        <f>SUM(E60:M60)</f>
        <v>3022893</v>
      </c>
      <c r="D60" s="20"/>
      <c r="E60" s="25">
        <f>SUM(E57:E59)</f>
        <v>2131530</v>
      </c>
      <c r="F60" s="29"/>
      <c r="G60" s="25">
        <f>SUM(G57:G59)</f>
        <v>800961</v>
      </c>
      <c r="H60" s="29"/>
      <c r="I60" s="25">
        <f>SUM(I57:I59)</f>
        <v>7580</v>
      </c>
      <c r="J60" s="29"/>
      <c r="K60" s="25">
        <f>SUM(K57:K59)</f>
        <v>59838</v>
      </c>
      <c r="L60" s="29"/>
      <c r="M60" s="25">
        <f>SUM(M57:M59)</f>
        <v>22984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7" customFormat="1" ht="13.5" customHeight="1">
      <c r="A61" s="20"/>
      <c r="B61" s="21"/>
      <c r="C61" s="29"/>
      <c r="D61" s="20"/>
      <c r="E61" s="29"/>
      <c r="F61" s="29"/>
      <c r="G61" s="29"/>
      <c r="H61" s="29"/>
      <c r="I61" s="29"/>
      <c r="J61" s="29"/>
      <c r="K61" s="29"/>
      <c r="L61" s="29"/>
      <c r="M61" s="2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7" customFormat="1" ht="14.25" customHeight="1">
      <c r="A62" s="20" t="s">
        <v>214</v>
      </c>
      <c r="B62" s="21" t="s">
        <v>9</v>
      </c>
      <c r="C62" s="25">
        <f>SUM(E62:M62)</f>
        <v>323921</v>
      </c>
      <c r="D62" s="20"/>
      <c r="E62" s="26">
        <v>215038</v>
      </c>
      <c r="F62" s="29"/>
      <c r="G62" s="26">
        <v>79999</v>
      </c>
      <c r="H62" s="29"/>
      <c r="I62" s="26">
        <v>0</v>
      </c>
      <c r="J62" s="29"/>
      <c r="K62" s="26">
        <v>22980</v>
      </c>
      <c r="L62" s="29"/>
      <c r="M62" s="26">
        <v>5904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7" customFormat="1" ht="14.25" customHeight="1">
      <c r="A63" s="20"/>
      <c r="B63" s="21"/>
      <c r="C63" s="29"/>
      <c r="D63" s="20"/>
      <c r="E63" s="31"/>
      <c r="F63" s="29"/>
      <c r="G63" s="31"/>
      <c r="H63" s="29"/>
      <c r="I63" s="31"/>
      <c r="J63" s="29"/>
      <c r="K63" s="31"/>
      <c r="L63" s="29"/>
      <c r="M63" s="3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7" customFormat="1" ht="14.25" customHeight="1">
      <c r="A64" s="20" t="s">
        <v>283</v>
      </c>
      <c r="B64" s="21" t="s">
        <v>9</v>
      </c>
      <c r="C64" s="25">
        <f>SUM(E64:M64)</f>
        <v>797274</v>
      </c>
      <c r="D64" s="20"/>
      <c r="E64" s="26">
        <v>0</v>
      </c>
      <c r="F64" s="29"/>
      <c r="G64" s="26">
        <v>0</v>
      </c>
      <c r="H64" s="29"/>
      <c r="I64" s="26">
        <v>0</v>
      </c>
      <c r="J64" s="29"/>
      <c r="K64" s="26">
        <v>797274</v>
      </c>
      <c r="L64" s="29"/>
      <c r="M64" s="26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7" customFormat="1" ht="13.5" customHeight="1">
      <c r="A65" s="20"/>
      <c r="B65" s="21" t="s">
        <v>9</v>
      </c>
      <c r="C65" s="20"/>
      <c r="D65" s="20"/>
      <c r="E65" s="20"/>
      <c r="F65" s="29"/>
      <c r="G65" s="20"/>
      <c r="H65" s="29"/>
      <c r="I65" s="20"/>
      <c r="J65" s="29"/>
      <c r="K65" s="20"/>
      <c r="L65" s="29"/>
      <c r="M65" s="2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7" customFormat="1" ht="14.25" customHeight="1">
      <c r="A66" s="20" t="s">
        <v>168</v>
      </c>
      <c r="B66" s="21" t="s">
        <v>9</v>
      </c>
      <c r="C66" s="20" t="s">
        <v>10</v>
      </c>
      <c r="D66" s="20"/>
      <c r="E66" s="20"/>
      <c r="F66" s="29"/>
      <c r="G66" s="20"/>
      <c r="H66" s="29"/>
      <c r="I66" s="20"/>
      <c r="J66" s="29"/>
      <c r="K66" s="20"/>
      <c r="L66" s="29"/>
      <c r="M66" s="2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7" customFormat="1" ht="13.5" customHeight="1">
      <c r="A67" s="20" t="s">
        <v>74</v>
      </c>
      <c r="B67" s="21" t="s">
        <v>9</v>
      </c>
      <c r="C67" s="29">
        <f>SUM(E67:M67)</f>
        <v>692</v>
      </c>
      <c r="D67" s="29"/>
      <c r="E67" s="24">
        <v>493</v>
      </c>
      <c r="F67" s="29"/>
      <c r="G67" s="24">
        <v>199</v>
      </c>
      <c r="H67" s="29"/>
      <c r="I67" s="24">
        <v>0</v>
      </c>
      <c r="J67" s="29"/>
      <c r="K67" s="24">
        <v>0</v>
      </c>
      <c r="L67" s="29"/>
      <c r="M67" s="24">
        <v>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7" customFormat="1" ht="13.5" customHeight="1">
      <c r="A68" s="20" t="s">
        <v>314</v>
      </c>
      <c r="B68" s="21" t="s">
        <v>9</v>
      </c>
      <c r="C68" s="20">
        <f>SUM(E68:M68)</f>
        <v>947805</v>
      </c>
      <c r="D68" s="20"/>
      <c r="E68" s="24">
        <v>670486</v>
      </c>
      <c r="F68" s="29"/>
      <c r="G68" s="24">
        <v>262481</v>
      </c>
      <c r="H68" s="29"/>
      <c r="I68" s="24">
        <v>0</v>
      </c>
      <c r="J68" s="29"/>
      <c r="K68" s="24">
        <v>14818</v>
      </c>
      <c r="L68" s="29"/>
      <c r="M68" s="24">
        <v>20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7" customFormat="1" ht="13.5" customHeight="1">
      <c r="A69" s="20" t="s">
        <v>216</v>
      </c>
      <c r="B69" s="21"/>
      <c r="C69" s="29">
        <f>SUM(E69:M69)</f>
        <v>129689</v>
      </c>
      <c r="D69" s="29"/>
      <c r="E69" s="24">
        <v>31829</v>
      </c>
      <c r="F69" s="29"/>
      <c r="G69" s="24">
        <v>2305</v>
      </c>
      <c r="H69" s="29"/>
      <c r="I69" s="24">
        <v>557</v>
      </c>
      <c r="J69" s="29"/>
      <c r="K69" s="24">
        <v>94998</v>
      </c>
      <c r="L69" s="29"/>
      <c r="M69" s="24">
        <v>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7" customFormat="1" ht="13.5" customHeight="1">
      <c r="A70" s="20" t="s">
        <v>215</v>
      </c>
      <c r="B70" s="21"/>
      <c r="C70" s="29">
        <f>SUM(E70:M70)</f>
        <v>19182</v>
      </c>
      <c r="D70" s="20"/>
      <c r="E70" s="29">
        <v>0</v>
      </c>
      <c r="F70" s="29"/>
      <c r="G70" s="29">
        <v>0</v>
      </c>
      <c r="H70" s="29"/>
      <c r="I70" s="29">
        <v>0</v>
      </c>
      <c r="J70" s="29"/>
      <c r="K70" s="29">
        <v>19182</v>
      </c>
      <c r="L70" s="29"/>
      <c r="M70" s="29">
        <v>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7" customFormat="1" ht="13.5" customHeight="1">
      <c r="A71" s="20" t="s">
        <v>313</v>
      </c>
      <c r="B71" s="21"/>
      <c r="C71" s="50">
        <f>SUM(E71:M71)</f>
        <v>916433</v>
      </c>
      <c r="D71" s="20"/>
      <c r="E71" s="49">
        <v>811959</v>
      </c>
      <c r="F71" s="29"/>
      <c r="G71" s="49">
        <v>212488</v>
      </c>
      <c r="H71" s="29"/>
      <c r="I71" s="49">
        <v>9486</v>
      </c>
      <c r="J71" s="29"/>
      <c r="K71" s="49">
        <v>-118895</v>
      </c>
      <c r="L71" s="29"/>
      <c r="M71" s="49">
        <v>1395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7" customFormat="1" ht="14.25" customHeight="1">
      <c r="A72" s="20" t="s">
        <v>125</v>
      </c>
      <c r="B72" s="21" t="s">
        <v>9</v>
      </c>
      <c r="C72" s="25">
        <f>SUM(C67:C71)</f>
        <v>2013801</v>
      </c>
      <c r="D72" s="20"/>
      <c r="E72" s="25">
        <f>SUM(E67:E71)</f>
        <v>1514767</v>
      </c>
      <c r="F72" s="29"/>
      <c r="G72" s="25">
        <f>SUM(G67:G71)</f>
        <v>477473</v>
      </c>
      <c r="H72" s="29"/>
      <c r="I72" s="25">
        <f>SUM(I67:I71)</f>
        <v>10043</v>
      </c>
      <c r="J72" s="29"/>
      <c r="K72" s="25">
        <f>SUM(K67:K71)</f>
        <v>10103</v>
      </c>
      <c r="L72" s="29"/>
      <c r="M72" s="25">
        <f>SUM(M67:M71)</f>
        <v>1415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7" customFormat="1" ht="13.5" customHeight="1">
      <c r="A73" s="20"/>
      <c r="B73" s="21" t="s">
        <v>9</v>
      </c>
      <c r="C73" s="20"/>
      <c r="D73" s="20"/>
      <c r="E73" s="20"/>
      <c r="F73" s="29"/>
      <c r="G73" s="20"/>
      <c r="H73" s="29"/>
      <c r="I73" s="20"/>
      <c r="J73" s="29"/>
      <c r="K73" s="20"/>
      <c r="L73" s="29"/>
      <c r="M73" s="2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7" customFormat="1" ht="13.5" customHeight="1">
      <c r="A74" s="20" t="s">
        <v>169</v>
      </c>
      <c r="B74" s="21" t="s">
        <v>9</v>
      </c>
      <c r="C74" s="20"/>
      <c r="D74" s="20"/>
      <c r="E74" s="20" t="s">
        <v>9</v>
      </c>
      <c r="F74" s="29" t="s">
        <v>9</v>
      </c>
      <c r="G74" s="20" t="s">
        <v>9</v>
      </c>
      <c r="H74" s="29" t="s">
        <v>9</v>
      </c>
      <c r="I74" s="20" t="s">
        <v>9</v>
      </c>
      <c r="J74" s="29" t="s">
        <v>9</v>
      </c>
      <c r="K74" s="20" t="s">
        <v>9</v>
      </c>
      <c r="L74" s="29" t="s">
        <v>9</v>
      </c>
      <c r="M74" s="20" t="s">
        <v>9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7" customFormat="1" ht="13.5" customHeight="1">
      <c r="A75" s="20" t="s">
        <v>259</v>
      </c>
      <c r="B75" s="21"/>
      <c r="C75" s="20">
        <f aca="true" t="shared" si="3" ref="C75:C85">SUM(E75:M75)</f>
        <v>1101006</v>
      </c>
      <c r="D75" s="20"/>
      <c r="E75" s="20">
        <v>635882</v>
      </c>
      <c r="F75" s="29"/>
      <c r="G75" s="20">
        <v>241035</v>
      </c>
      <c r="H75" s="29"/>
      <c r="I75" s="20">
        <v>2169</v>
      </c>
      <c r="J75" s="29"/>
      <c r="K75" s="20">
        <v>102607</v>
      </c>
      <c r="L75" s="29"/>
      <c r="M75" s="20">
        <v>119313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7" customFormat="1" ht="14.25" customHeight="1">
      <c r="A76" s="20" t="s">
        <v>41</v>
      </c>
      <c r="B76" s="21" t="s">
        <v>9</v>
      </c>
      <c r="C76" s="20">
        <f t="shared" si="3"/>
        <v>3151791</v>
      </c>
      <c r="D76" s="20"/>
      <c r="E76" s="24">
        <v>1899368</v>
      </c>
      <c r="F76" s="29"/>
      <c r="G76" s="24">
        <v>693727</v>
      </c>
      <c r="H76" s="29"/>
      <c r="I76" s="24">
        <v>1493</v>
      </c>
      <c r="J76" s="29"/>
      <c r="K76" s="24">
        <v>280528</v>
      </c>
      <c r="L76" s="29"/>
      <c r="M76" s="24">
        <v>276675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7" customFormat="1" ht="13.5" customHeight="1">
      <c r="A77" s="20" t="s">
        <v>42</v>
      </c>
      <c r="B77" s="21" t="s">
        <v>9</v>
      </c>
      <c r="C77" s="20">
        <f t="shared" si="3"/>
        <v>3306694</v>
      </c>
      <c r="D77" s="20"/>
      <c r="E77" s="24">
        <v>2205217</v>
      </c>
      <c r="F77" s="29"/>
      <c r="G77" s="24">
        <v>758006</v>
      </c>
      <c r="H77" s="29"/>
      <c r="I77" s="24">
        <v>16157</v>
      </c>
      <c r="J77" s="29"/>
      <c r="K77" s="24">
        <v>176766</v>
      </c>
      <c r="L77" s="29"/>
      <c r="M77" s="24">
        <v>150548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7" customFormat="1" ht="14.25" customHeight="1">
      <c r="A78" s="20" t="s">
        <v>260</v>
      </c>
      <c r="B78" s="21" t="s">
        <v>9</v>
      </c>
      <c r="C78" s="20">
        <f t="shared" si="3"/>
        <v>1407236</v>
      </c>
      <c r="D78" s="20"/>
      <c r="E78" s="24">
        <v>946256</v>
      </c>
      <c r="F78" s="29"/>
      <c r="G78" s="24">
        <v>370240</v>
      </c>
      <c r="H78" s="29"/>
      <c r="I78" s="24">
        <v>0</v>
      </c>
      <c r="J78" s="29"/>
      <c r="K78" s="24">
        <v>90443</v>
      </c>
      <c r="L78" s="29"/>
      <c r="M78" s="24">
        <v>297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7" customFormat="1" ht="14.25" customHeight="1">
      <c r="A79" s="20" t="s">
        <v>280</v>
      </c>
      <c r="B79" s="21" t="s">
        <v>9</v>
      </c>
      <c r="C79" s="20">
        <f t="shared" si="3"/>
        <v>117679</v>
      </c>
      <c r="D79" s="20"/>
      <c r="E79" s="24">
        <v>82293</v>
      </c>
      <c r="F79" s="29"/>
      <c r="G79" s="24">
        <v>35386</v>
      </c>
      <c r="H79" s="29"/>
      <c r="I79" s="24">
        <v>0</v>
      </c>
      <c r="J79" s="29"/>
      <c r="K79" s="24">
        <v>0</v>
      </c>
      <c r="L79" s="29"/>
      <c r="M79" s="24">
        <v>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7" customFormat="1" ht="13.5" customHeight="1">
      <c r="A80" s="20" t="s">
        <v>261</v>
      </c>
      <c r="B80" s="21" t="s">
        <v>9</v>
      </c>
      <c r="C80" s="20">
        <f t="shared" si="3"/>
        <v>4425746</v>
      </c>
      <c r="D80" s="20"/>
      <c r="E80" s="24">
        <v>3196892</v>
      </c>
      <c r="F80" s="29"/>
      <c r="G80" s="24">
        <v>999743</v>
      </c>
      <c r="H80" s="29"/>
      <c r="I80" s="24">
        <v>6353</v>
      </c>
      <c r="J80" s="29"/>
      <c r="K80" s="24">
        <v>219838</v>
      </c>
      <c r="L80" s="29"/>
      <c r="M80" s="24">
        <v>2920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7" customFormat="1" ht="13.5" customHeight="1">
      <c r="A81" s="20" t="s">
        <v>268</v>
      </c>
      <c r="B81" s="21" t="s">
        <v>9</v>
      </c>
      <c r="C81" s="20">
        <f t="shared" si="3"/>
        <v>432607</v>
      </c>
      <c r="D81" s="20"/>
      <c r="E81" s="24">
        <v>206549</v>
      </c>
      <c r="F81" s="29"/>
      <c r="G81" s="24">
        <v>78044</v>
      </c>
      <c r="H81" s="29"/>
      <c r="I81" s="24">
        <v>0</v>
      </c>
      <c r="J81" s="29"/>
      <c r="K81" s="24">
        <v>127100</v>
      </c>
      <c r="L81" s="29"/>
      <c r="M81" s="24">
        <v>20914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7" customFormat="1" ht="13.5" customHeight="1">
      <c r="A82" s="20" t="s">
        <v>16</v>
      </c>
      <c r="B82" s="21" t="s">
        <v>9</v>
      </c>
      <c r="C82" s="20">
        <f t="shared" si="3"/>
        <v>1084459</v>
      </c>
      <c r="D82" s="20"/>
      <c r="E82" s="24">
        <v>729381</v>
      </c>
      <c r="F82" s="29"/>
      <c r="G82" s="24">
        <v>171022</v>
      </c>
      <c r="H82" s="29"/>
      <c r="I82" s="24">
        <v>32016</v>
      </c>
      <c r="J82" s="29"/>
      <c r="K82" s="24">
        <v>122219</v>
      </c>
      <c r="L82" s="29"/>
      <c r="M82" s="24">
        <v>29821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7" customFormat="1" ht="14.25" customHeight="1">
      <c r="A83" s="20" t="s">
        <v>262</v>
      </c>
      <c r="B83" s="21" t="s">
        <v>9</v>
      </c>
      <c r="C83" s="20">
        <f t="shared" si="3"/>
        <v>4288433</v>
      </c>
      <c r="D83" s="20"/>
      <c r="E83" s="24">
        <v>2841640</v>
      </c>
      <c r="F83" s="29"/>
      <c r="G83" s="24">
        <v>905034</v>
      </c>
      <c r="H83" s="29"/>
      <c r="I83" s="24">
        <v>18437</v>
      </c>
      <c r="J83" s="29"/>
      <c r="K83" s="24">
        <v>354662</v>
      </c>
      <c r="L83" s="29"/>
      <c r="M83" s="24">
        <v>168660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7" customFormat="1" ht="13.5" customHeight="1">
      <c r="A84" s="20" t="s">
        <v>43</v>
      </c>
      <c r="B84" s="21" t="s">
        <v>9</v>
      </c>
      <c r="C84" s="25">
        <f t="shared" si="3"/>
        <v>2039658</v>
      </c>
      <c r="D84" s="20"/>
      <c r="E84" s="25">
        <v>1471214</v>
      </c>
      <c r="F84" s="29"/>
      <c r="G84" s="25">
        <v>468713</v>
      </c>
      <c r="H84" s="29"/>
      <c r="I84" s="25">
        <v>0</v>
      </c>
      <c r="J84" s="29"/>
      <c r="K84" s="25">
        <v>99731</v>
      </c>
      <c r="L84" s="29"/>
      <c r="M84" s="25">
        <v>0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7" customFormat="1" ht="14.25" customHeight="1">
      <c r="A85" s="20" t="s">
        <v>124</v>
      </c>
      <c r="B85" s="21" t="s">
        <v>9</v>
      </c>
      <c r="C85" s="25">
        <f t="shared" si="3"/>
        <v>21355309</v>
      </c>
      <c r="D85" s="20"/>
      <c r="E85" s="25">
        <f>SUM(E75:E84)</f>
        <v>14214692</v>
      </c>
      <c r="F85" s="29"/>
      <c r="G85" s="25">
        <f>SUM(G75:G84)</f>
        <v>4720950</v>
      </c>
      <c r="H85" s="29"/>
      <c r="I85" s="25">
        <f>SUM(I75:I84)</f>
        <v>76625</v>
      </c>
      <c r="J85" s="29"/>
      <c r="K85" s="25">
        <f>SUM(K75:K84)</f>
        <v>1573894</v>
      </c>
      <c r="L85" s="29"/>
      <c r="M85" s="25">
        <f>SUM(M75:M84)</f>
        <v>769148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7" customFormat="1" ht="13.5" customHeight="1">
      <c r="A86" s="20"/>
      <c r="B86" s="21" t="s">
        <v>9</v>
      </c>
      <c r="C86" s="20"/>
      <c r="D86" s="20"/>
      <c r="E86" s="20"/>
      <c r="F86" s="29"/>
      <c r="G86" s="20"/>
      <c r="H86" s="29"/>
      <c r="I86" s="20"/>
      <c r="J86" s="29"/>
      <c r="K86" s="20"/>
      <c r="L86" s="29"/>
      <c r="M86" s="2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7" customFormat="1" ht="14.25" customHeight="1">
      <c r="A87" s="20" t="s">
        <v>160</v>
      </c>
      <c r="B87" s="21" t="s">
        <v>9</v>
      </c>
      <c r="C87" s="25">
        <f>SUM(E87:M87)</f>
        <v>488658</v>
      </c>
      <c r="D87" s="20"/>
      <c r="E87" s="25">
        <v>330945</v>
      </c>
      <c r="F87" s="29"/>
      <c r="G87" s="25">
        <v>134435</v>
      </c>
      <c r="H87" s="29"/>
      <c r="I87" s="25">
        <v>575</v>
      </c>
      <c r="J87" s="29"/>
      <c r="K87" s="25">
        <v>22703</v>
      </c>
      <c r="L87" s="29"/>
      <c r="M87" s="25">
        <v>0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7" customFormat="1" ht="13.5" customHeight="1">
      <c r="A88" s="20"/>
      <c r="B88" s="21" t="s">
        <v>9</v>
      </c>
      <c r="C88" s="20"/>
      <c r="D88" s="20"/>
      <c r="E88" s="20"/>
      <c r="F88" s="29"/>
      <c r="G88" s="20"/>
      <c r="H88" s="29"/>
      <c r="I88" s="20"/>
      <c r="J88" s="29"/>
      <c r="K88" s="20"/>
      <c r="L88" s="29"/>
      <c r="M88" s="2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7" customFormat="1" ht="14.25" customHeight="1">
      <c r="A89" s="20" t="s">
        <v>44</v>
      </c>
      <c r="B89" s="21" t="s">
        <v>9</v>
      </c>
      <c r="C89" s="25">
        <f>SUM(E89:M89)</f>
        <v>476453</v>
      </c>
      <c r="D89" s="20"/>
      <c r="E89" s="25">
        <v>383033</v>
      </c>
      <c r="F89" s="29"/>
      <c r="G89" s="25">
        <v>32113</v>
      </c>
      <c r="H89" s="29"/>
      <c r="I89" s="25">
        <v>46352</v>
      </c>
      <c r="J89" s="29"/>
      <c r="K89" s="25">
        <v>14430</v>
      </c>
      <c r="L89" s="29"/>
      <c r="M89" s="25">
        <v>525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7" customFormat="1" ht="13.5" customHeight="1">
      <c r="A90" s="20"/>
      <c r="B90" s="21" t="s">
        <v>9</v>
      </c>
      <c r="C90" s="20"/>
      <c r="D90" s="20"/>
      <c r="E90" s="20"/>
      <c r="F90" s="29"/>
      <c r="G90" s="20"/>
      <c r="H90" s="29"/>
      <c r="I90" s="20"/>
      <c r="J90" s="29"/>
      <c r="K90" s="20"/>
      <c r="L90" s="29"/>
      <c r="M90" s="2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7" customFormat="1" ht="14.25" customHeight="1">
      <c r="A91" s="20" t="s">
        <v>45</v>
      </c>
      <c r="B91" s="21" t="s">
        <v>9</v>
      </c>
      <c r="C91" s="25">
        <f>SUM(E91:M91)</f>
        <v>460194</v>
      </c>
      <c r="D91" s="20"/>
      <c r="E91" s="25">
        <v>276701</v>
      </c>
      <c r="F91" s="29"/>
      <c r="G91" s="25">
        <v>107544</v>
      </c>
      <c r="H91" s="29"/>
      <c r="I91" s="25">
        <v>14305</v>
      </c>
      <c r="J91" s="29"/>
      <c r="K91" s="25">
        <v>59311</v>
      </c>
      <c r="L91" s="29"/>
      <c r="M91" s="25">
        <v>2333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7" customFormat="1" ht="14.25" customHeight="1">
      <c r="A92" s="20"/>
      <c r="B92" s="21"/>
      <c r="C92" s="29"/>
      <c r="D92" s="20"/>
      <c r="E92" s="29"/>
      <c r="F92" s="29"/>
      <c r="G92" s="29"/>
      <c r="H92" s="29"/>
      <c r="I92" s="29"/>
      <c r="J92" s="29"/>
      <c r="K92" s="29"/>
      <c r="L92" s="29"/>
      <c r="M92" s="2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7" customFormat="1" ht="13.5" customHeight="1">
      <c r="A93" s="20" t="s">
        <v>235</v>
      </c>
      <c r="B93" s="21" t="s">
        <v>9</v>
      </c>
      <c r="C93" s="20"/>
      <c r="D93" s="20"/>
      <c r="E93" s="20" t="s">
        <v>9</v>
      </c>
      <c r="F93" s="29" t="s">
        <v>9</v>
      </c>
      <c r="G93" s="20" t="s">
        <v>9</v>
      </c>
      <c r="H93" s="29" t="s">
        <v>9</v>
      </c>
      <c r="I93" s="20" t="s">
        <v>9</v>
      </c>
      <c r="J93" s="29" t="s">
        <v>9</v>
      </c>
      <c r="K93" s="20" t="s">
        <v>9</v>
      </c>
      <c r="L93" s="29" t="s">
        <v>9</v>
      </c>
      <c r="M93" s="20" t="s">
        <v>9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7" customFormat="1" ht="14.25" customHeight="1">
      <c r="A94" s="20" t="s">
        <v>17</v>
      </c>
      <c r="B94" s="21" t="s">
        <v>9</v>
      </c>
      <c r="C94" s="20">
        <f aca="true" t="shared" si="4" ref="C94:C108">SUM(E94:M94)</f>
        <v>69638</v>
      </c>
      <c r="D94" s="20"/>
      <c r="E94" s="24">
        <v>43628</v>
      </c>
      <c r="F94" s="29"/>
      <c r="G94" s="24">
        <v>16618</v>
      </c>
      <c r="H94" s="29"/>
      <c r="I94" s="24">
        <v>0</v>
      </c>
      <c r="J94" s="29"/>
      <c r="K94" s="24">
        <v>9392</v>
      </c>
      <c r="L94" s="29"/>
      <c r="M94" s="24">
        <v>0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7" customFormat="1" ht="13.5" customHeight="1">
      <c r="A95" s="20" t="s">
        <v>18</v>
      </c>
      <c r="B95" s="21" t="s">
        <v>9</v>
      </c>
      <c r="C95" s="20">
        <f t="shared" si="4"/>
        <v>1911544</v>
      </c>
      <c r="D95" s="20"/>
      <c r="E95" s="24">
        <v>1248333</v>
      </c>
      <c r="F95" s="29"/>
      <c r="G95" s="24">
        <v>440740</v>
      </c>
      <c r="H95" s="29"/>
      <c r="I95" s="24">
        <v>19494</v>
      </c>
      <c r="J95" s="29"/>
      <c r="K95" s="24">
        <v>132605</v>
      </c>
      <c r="L95" s="29"/>
      <c r="M95" s="24">
        <v>70372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7" customFormat="1" ht="14.25" customHeight="1">
      <c r="A96" s="20" t="s">
        <v>118</v>
      </c>
      <c r="B96" s="21"/>
      <c r="C96" s="20">
        <f t="shared" si="4"/>
        <v>2780689</v>
      </c>
      <c r="D96" s="20"/>
      <c r="E96" s="24">
        <v>2052506</v>
      </c>
      <c r="F96" s="29"/>
      <c r="G96" s="24">
        <v>633176</v>
      </c>
      <c r="H96" s="29"/>
      <c r="I96" s="24">
        <v>17379</v>
      </c>
      <c r="J96" s="29"/>
      <c r="K96" s="24">
        <v>77628</v>
      </c>
      <c r="L96" s="29"/>
      <c r="M96" s="24">
        <v>0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7" customFormat="1" ht="13.5" customHeight="1">
      <c r="A97" s="20" t="s">
        <v>19</v>
      </c>
      <c r="B97" s="21" t="s">
        <v>9</v>
      </c>
      <c r="C97" s="20">
        <f t="shared" si="4"/>
        <v>9039341</v>
      </c>
      <c r="D97" s="20"/>
      <c r="E97" s="24">
        <v>6562604</v>
      </c>
      <c r="F97" s="29"/>
      <c r="G97" s="24">
        <v>2182787</v>
      </c>
      <c r="H97" s="29"/>
      <c r="I97" s="24">
        <v>92047</v>
      </c>
      <c r="J97" s="29"/>
      <c r="K97" s="24">
        <v>163229</v>
      </c>
      <c r="L97" s="29"/>
      <c r="M97" s="24">
        <v>38674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7" customFormat="1" ht="13.5" customHeight="1">
      <c r="A98" s="20" t="s">
        <v>20</v>
      </c>
      <c r="B98" s="21" t="s">
        <v>9</v>
      </c>
      <c r="C98" s="20">
        <f t="shared" si="4"/>
        <v>3849416</v>
      </c>
      <c r="D98" s="20"/>
      <c r="E98" s="24">
        <v>2670783</v>
      </c>
      <c r="F98" s="29"/>
      <c r="G98" s="24">
        <v>1019448</v>
      </c>
      <c r="H98" s="29"/>
      <c r="I98" s="24">
        <v>22502</v>
      </c>
      <c r="J98" s="29"/>
      <c r="K98" s="24">
        <v>118182</v>
      </c>
      <c r="L98" s="29"/>
      <c r="M98" s="24">
        <v>18501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7" customFormat="1" ht="13.5" customHeight="1">
      <c r="A99" s="20" t="s">
        <v>21</v>
      </c>
      <c r="B99" s="21" t="s">
        <v>9</v>
      </c>
      <c r="C99" s="20">
        <f t="shared" si="4"/>
        <v>2553605</v>
      </c>
      <c r="D99" s="20"/>
      <c r="E99" s="24">
        <v>1867406</v>
      </c>
      <c r="F99" s="29"/>
      <c r="G99" s="24">
        <v>626018</v>
      </c>
      <c r="H99" s="29"/>
      <c r="I99" s="24">
        <v>21515</v>
      </c>
      <c r="J99" s="29"/>
      <c r="K99" s="24">
        <v>35759</v>
      </c>
      <c r="L99" s="29"/>
      <c r="M99" s="24">
        <v>2907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7" customFormat="1" ht="14.25" customHeight="1">
      <c r="A100" s="20" t="s">
        <v>22</v>
      </c>
      <c r="B100" s="21" t="s">
        <v>9</v>
      </c>
      <c r="C100" s="20">
        <f t="shared" si="4"/>
        <v>3768410</v>
      </c>
      <c r="D100" s="20"/>
      <c r="E100" s="24">
        <v>2460083</v>
      </c>
      <c r="F100" s="29"/>
      <c r="G100" s="24">
        <v>831566</v>
      </c>
      <c r="H100" s="29"/>
      <c r="I100" s="24">
        <v>73439</v>
      </c>
      <c r="J100" s="29"/>
      <c r="K100" s="24">
        <v>358638</v>
      </c>
      <c r="L100" s="29"/>
      <c r="M100" s="24">
        <v>44684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7" customFormat="1" ht="13.5" customHeight="1">
      <c r="A101" s="20" t="s">
        <v>23</v>
      </c>
      <c r="B101" s="21" t="s">
        <v>9</v>
      </c>
      <c r="C101" s="20">
        <f t="shared" si="4"/>
        <v>3811749</v>
      </c>
      <c r="D101" s="20"/>
      <c r="E101" s="24">
        <v>2727692</v>
      </c>
      <c r="F101" s="29"/>
      <c r="G101" s="24">
        <v>998278</v>
      </c>
      <c r="H101" s="29"/>
      <c r="I101" s="24">
        <v>22739</v>
      </c>
      <c r="J101" s="29"/>
      <c r="K101" s="24">
        <v>58890</v>
      </c>
      <c r="L101" s="29"/>
      <c r="M101" s="24">
        <v>4150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7" customFormat="1" ht="14.25" customHeight="1">
      <c r="A102" s="20" t="s">
        <v>16</v>
      </c>
      <c r="B102" s="21" t="s">
        <v>9</v>
      </c>
      <c r="C102" s="20">
        <f t="shared" si="4"/>
        <v>1597304</v>
      </c>
      <c r="D102" s="20"/>
      <c r="E102" s="24">
        <v>1092532</v>
      </c>
      <c r="F102" s="29"/>
      <c r="G102" s="24">
        <v>338377</v>
      </c>
      <c r="H102" s="29"/>
      <c r="I102" s="24">
        <v>84859</v>
      </c>
      <c r="J102" s="29"/>
      <c r="K102" s="24">
        <v>77880</v>
      </c>
      <c r="L102" s="29"/>
      <c r="M102" s="24">
        <v>3656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7" customFormat="1" ht="13.5" customHeight="1">
      <c r="A103" s="20" t="s">
        <v>25</v>
      </c>
      <c r="B103" s="21" t="s">
        <v>9</v>
      </c>
      <c r="C103" s="20">
        <f t="shared" si="4"/>
        <v>118250</v>
      </c>
      <c r="D103" s="20"/>
      <c r="E103" s="24">
        <v>72880</v>
      </c>
      <c r="F103" s="29"/>
      <c r="G103" s="24">
        <v>29198</v>
      </c>
      <c r="H103" s="29"/>
      <c r="I103" s="24">
        <v>388</v>
      </c>
      <c r="J103" s="29"/>
      <c r="K103" s="24">
        <v>15784</v>
      </c>
      <c r="L103" s="29"/>
      <c r="M103" s="24">
        <v>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7" customFormat="1" ht="14.25" customHeight="1">
      <c r="A104" s="20" t="s">
        <v>303</v>
      </c>
      <c r="B104" s="21" t="s">
        <v>9</v>
      </c>
      <c r="C104" s="20">
        <f t="shared" si="4"/>
        <v>1951838</v>
      </c>
      <c r="D104" s="20"/>
      <c r="E104" s="24">
        <v>1369759</v>
      </c>
      <c r="F104" s="29"/>
      <c r="G104" s="24">
        <v>514344</v>
      </c>
      <c r="H104" s="29"/>
      <c r="I104" s="24">
        <v>22614</v>
      </c>
      <c r="J104" s="29"/>
      <c r="K104" s="24">
        <v>35623</v>
      </c>
      <c r="L104" s="29"/>
      <c r="M104" s="24">
        <v>9498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7" customFormat="1" ht="13.5" customHeight="1">
      <c r="A105" s="20" t="s">
        <v>26</v>
      </c>
      <c r="B105" s="21" t="s">
        <v>9</v>
      </c>
      <c r="C105" s="20">
        <f t="shared" si="4"/>
        <v>2858829</v>
      </c>
      <c r="D105" s="20"/>
      <c r="E105" s="24">
        <v>2071945</v>
      </c>
      <c r="F105" s="29"/>
      <c r="G105" s="24">
        <v>699272</v>
      </c>
      <c r="H105" s="29"/>
      <c r="I105" s="24">
        <v>18094</v>
      </c>
      <c r="J105" s="29"/>
      <c r="K105" s="24">
        <v>65097</v>
      </c>
      <c r="L105" s="29"/>
      <c r="M105" s="24">
        <v>4421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7" customFormat="1" ht="14.25" customHeight="1">
      <c r="A106" s="20" t="s">
        <v>27</v>
      </c>
      <c r="B106" s="21" t="s">
        <v>9</v>
      </c>
      <c r="C106" s="20">
        <f t="shared" si="4"/>
        <v>4402770</v>
      </c>
      <c r="D106" s="20"/>
      <c r="E106" s="24">
        <v>3095728</v>
      </c>
      <c r="F106" s="29"/>
      <c r="G106" s="24">
        <v>1006641</v>
      </c>
      <c r="H106" s="29"/>
      <c r="I106" s="24">
        <v>30224</v>
      </c>
      <c r="J106" s="29"/>
      <c r="K106" s="24">
        <v>249287</v>
      </c>
      <c r="L106" s="29"/>
      <c r="M106" s="24">
        <v>20890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7" customFormat="1" ht="13.5" customHeight="1">
      <c r="A107" s="20" t="s">
        <v>28</v>
      </c>
      <c r="B107" s="21" t="s">
        <v>9</v>
      </c>
      <c r="C107" s="20">
        <f t="shared" si="4"/>
        <v>2408285</v>
      </c>
      <c r="D107" s="20"/>
      <c r="E107" s="24">
        <v>1737304</v>
      </c>
      <c r="F107" s="29"/>
      <c r="G107" s="24">
        <v>556991</v>
      </c>
      <c r="H107" s="29"/>
      <c r="I107" s="24">
        <v>20927</v>
      </c>
      <c r="J107" s="29"/>
      <c r="K107" s="24">
        <v>83556</v>
      </c>
      <c r="L107" s="29"/>
      <c r="M107" s="24">
        <v>9507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7" customFormat="1" ht="14.25" customHeight="1">
      <c r="A108" s="20" t="s">
        <v>236</v>
      </c>
      <c r="B108" s="21" t="s">
        <v>9</v>
      </c>
      <c r="C108" s="27">
        <f t="shared" si="4"/>
        <v>41121668</v>
      </c>
      <c r="D108" s="20"/>
      <c r="E108" s="27">
        <f>SUM(E94:E107)</f>
        <v>29073183</v>
      </c>
      <c r="F108" s="29"/>
      <c r="G108" s="27">
        <f>SUM(G94:G107)</f>
        <v>9893454</v>
      </c>
      <c r="H108" s="29"/>
      <c r="I108" s="27">
        <f>SUM(I94:I107)</f>
        <v>446221</v>
      </c>
      <c r="J108" s="29"/>
      <c r="K108" s="27">
        <f>SUM(K94:K107)</f>
        <v>1481550</v>
      </c>
      <c r="L108" s="29"/>
      <c r="M108" s="27">
        <f>SUM(M94:M107)</f>
        <v>227260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7" customFormat="1" ht="14.25" customHeight="1">
      <c r="A109" s="20"/>
      <c r="B109" s="21"/>
      <c r="C109" s="29"/>
      <c r="D109" s="20"/>
      <c r="E109" s="29"/>
      <c r="F109" s="29"/>
      <c r="G109" s="29"/>
      <c r="H109" s="29"/>
      <c r="I109" s="29"/>
      <c r="J109" s="29"/>
      <c r="K109" s="29"/>
      <c r="L109" s="29"/>
      <c r="M109" s="2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7" customFormat="1" ht="14.25" customHeight="1">
      <c r="A110" s="20" t="s">
        <v>263</v>
      </c>
      <c r="B110" s="21"/>
      <c r="C110" s="29"/>
      <c r="D110" s="20"/>
      <c r="E110" s="29"/>
      <c r="F110" s="29"/>
      <c r="G110" s="29"/>
      <c r="H110" s="29"/>
      <c r="I110" s="29"/>
      <c r="J110" s="29"/>
      <c r="K110" s="29"/>
      <c r="L110" s="29"/>
      <c r="M110" s="2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7" customFormat="1" ht="14.25" customHeight="1">
      <c r="A111" s="20" t="s">
        <v>76</v>
      </c>
      <c r="B111" s="21"/>
      <c r="C111" s="29">
        <f aca="true" t="shared" si="5" ref="C111:C118">SUM(E111:M111)</f>
        <v>5580969</v>
      </c>
      <c r="D111" s="20"/>
      <c r="E111" s="29">
        <v>3916774</v>
      </c>
      <c r="F111" s="29"/>
      <c r="G111" s="29">
        <v>1409206</v>
      </c>
      <c r="H111" s="29"/>
      <c r="I111" s="29">
        <v>37705</v>
      </c>
      <c r="J111" s="29"/>
      <c r="K111" s="29">
        <v>206140</v>
      </c>
      <c r="L111" s="29"/>
      <c r="M111" s="29">
        <v>11144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7" customFormat="1" ht="14.25" customHeight="1">
      <c r="A112" s="20" t="s">
        <v>192</v>
      </c>
      <c r="B112" s="21"/>
      <c r="C112" s="29">
        <f t="shared" si="5"/>
        <v>1126806</v>
      </c>
      <c r="D112" s="20"/>
      <c r="E112" s="29">
        <v>795675</v>
      </c>
      <c r="F112" s="29"/>
      <c r="G112" s="29">
        <v>278577</v>
      </c>
      <c r="H112" s="29"/>
      <c r="I112" s="29">
        <v>10588</v>
      </c>
      <c r="J112" s="29"/>
      <c r="K112" s="29">
        <v>39690</v>
      </c>
      <c r="L112" s="29"/>
      <c r="M112" s="29">
        <v>2276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7" customFormat="1" ht="14.25" customHeight="1">
      <c r="A113" s="20" t="s">
        <v>58</v>
      </c>
      <c r="B113" s="21"/>
      <c r="C113" s="29">
        <f t="shared" si="5"/>
        <v>766703</v>
      </c>
      <c r="D113" s="20"/>
      <c r="E113" s="29">
        <v>233795</v>
      </c>
      <c r="F113" s="29"/>
      <c r="G113" s="29">
        <v>70755</v>
      </c>
      <c r="H113" s="29"/>
      <c r="I113" s="29">
        <v>67867</v>
      </c>
      <c r="J113" s="29"/>
      <c r="K113" s="29">
        <v>275379</v>
      </c>
      <c r="L113" s="29"/>
      <c r="M113" s="29">
        <v>118907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7" customFormat="1" ht="14.25" customHeight="1">
      <c r="A114" s="20" t="s">
        <v>248</v>
      </c>
      <c r="B114" s="21"/>
      <c r="C114" s="29">
        <f t="shared" si="5"/>
        <v>3682152</v>
      </c>
      <c r="D114" s="20"/>
      <c r="E114" s="29">
        <v>2418802</v>
      </c>
      <c r="F114" s="29"/>
      <c r="G114" s="29">
        <v>867456</v>
      </c>
      <c r="H114" s="29"/>
      <c r="I114" s="29">
        <v>37371</v>
      </c>
      <c r="J114" s="29"/>
      <c r="K114" s="29">
        <v>195361</v>
      </c>
      <c r="L114" s="29"/>
      <c r="M114" s="29">
        <v>163162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7" customFormat="1" ht="14.25" customHeight="1">
      <c r="A115" s="20" t="s">
        <v>302</v>
      </c>
      <c r="B115" s="21"/>
      <c r="C115" s="29">
        <f>SUM(E115:M115)</f>
        <v>41993</v>
      </c>
      <c r="D115" s="20"/>
      <c r="E115" s="29">
        <v>29444</v>
      </c>
      <c r="F115" s="29"/>
      <c r="G115" s="29">
        <v>12549</v>
      </c>
      <c r="H115" s="29"/>
      <c r="I115" s="29">
        <v>0</v>
      </c>
      <c r="J115" s="29"/>
      <c r="K115" s="29">
        <v>0</v>
      </c>
      <c r="L115" s="29"/>
      <c r="M115" s="29">
        <v>0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7" customFormat="1" ht="14.25" customHeight="1">
      <c r="A116" s="20" t="s">
        <v>264</v>
      </c>
      <c r="B116" s="21"/>
      <c r="C116" s="29">
        <f t="shared" si="5"/>
        <v>953584</v>
      </c>
      <c r="D116" s="20"/>
      <c r="E116" s="29">
        <v>618484</v>
      </c>
      <c r="F116" s="29"/>
      <c r="G116" s="29">
        <v>236517</v>
      </c>
      <c r="H116" s="29"/>
      <c r="I116" s="29">
        <v>40248</v>
      </c>
      <c r="J116" s="29"/>
      <c r="K116" s="29">
        <v>55789</v>
      </c>
      <c r="L116" s="29"/>
      <c r="M116" s="29">
        <v>2546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7" customFormat="1" ht="14.25" customHeight="1">
      <c r="A117" s="20" t="s">
        <v>81</v>
      </c>
      <c r="B117" s="21"/>
      <c r="C117" s="29">
        <f t="shared" si="5"/>
        <v>2405647</v>
      </c>
      <c r="D117" s="20"/>
      <c r="E117" s="29">
        <v>1652329</v>
      </c>
      <c r="F117" s="29"/>
      <c r="G117" s="29">
        <v>630045</v>
      </c>
      <c r="H117" s="29"/>
      <c r="I117" s="29">
        <v>36841</v>
      </c>
      <c r="J117" s="29"/>
      <c r="K117" s="29">
        <v>83938</v>
      </c>
      <c r="L117" s="29"/>
      <c r="M117" s="29">
        <v>2494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7" customFormat="1" ht="14.25" customHeight="1">
      <c r="A118" s="20" t="s">
        <v>265</v>
      </c>
      <c r="B118" s="21"/>
      <c r="C118" s="38">
        <f t="shared" si="5"/>
        <v>14557854</v>
      </c>
      <c r="D118" s="20"/>
      <c r="E118" s="38">
        <f>SUM(E111:E117)</f>
        <v>9665303</v>
      </c>
      <c r="F118" s="29"/>
      <c r="G118" s="38">
        <f>SUM(G111:G117)</f>
        <v>3505105</v>
      </c>
      <c r="H118" s="29"/>
      <c r="I118" s="38">
        <f>SUM(I111:I117)</f>
        <v>230620</v>
      </c>
      <c r="J118" s="29"/>
      <c r="K118" s="38">
        <f>SUM(K111:K117)</f>
        <v>856297</v>
      </c>
      <c r="L118" s="29"/>
      <c r="M118" s="38">
        <f>SUM(M111:M117)</f>
        <v>300529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s="7" customFormat="1" ht="14.25" customHeight="1">
      <c r="A119" s="20"/>
      <c r="B119" s="21"/>
      <c r="C119" s="29"/>
      <c r="D119" s="20"/>
      <c r="E119" s="29"/>
      <c r="F119" s="29"/>
      <c r="G119" s="29"/>
      <c r="H119" s="29"/>
      <c r="I119" s="29"/>
      <c r="J119" s="29"/>
      <c r="K119" s="29"/>
      <c r="L119" s="29"/>
      <c r="M119" s="2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7" customFormat="1" ht="13.5" customHeight="1">
      <c r="A120" s="20" t="s">
        <v>237</v>
      </c>
      <c r="B120" s="21"/>
      <c r="C120" s="30">
        <f>SUM(E120:M120)</f>
        <v>227775</v>
      </c>
      <c r="D120" s="20"/>
      <c r="E120" s="30">
        <v>180750</v>
      </c>
      <c r="F120" s="29"/>
      <c r="G120" s="30">
        <v>47025</v>
      </c>
      <c r="H120" s="29"/>
      <c r="I120" s="30">
        <v>0</v>
      </c>
      <c r="J120" s="29"/>
      <c r="K120" s="30">
        <v>0</v>
      </c>
      <c r="L120" s="29"/>
      <c r="M120" s="30">
        <v>0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7" customFormat="1" ht="13.5" customHeight="1">
      <c r="A121" s="20"/>
      <c r="B121" s="21"/>
      <c r="C121" s="20"/>
      <c r="D121" s="20"/>
      <c r="E121" s="20"/>
      <c r="F121" s="29"/>
      <c r="G121" s="20"/>
      <c r="H121" s="29"/>
      <c r="I121" s="20"/>
      <c r="J121" s="29"/>
      <c r="K121" s="20"/>
      <c r="L121" s="29"/>
      <c r="M121" s="20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7" customFormat="1" ht="14.25" customHeight="1">
      <c r="A122" s="20" t="s">
        <v>305</v>
      </c>
      <c r="B122" s="21" t="s">
        <v>9</v>
      </c>
      <c r="C122" s="20" t="s">
        <v>9</v>
      </c>
      <c r="D122" s="20"/>
      <c r="E122" s="20"/>
      <c r="F122" s="29"/>
      <c r="G122" s="20"/>
      <c r="H122" s="29"/>
      <c r="I122" s="20"/>
      <c r="J122" s="29"/>
      <c r="K122" s="20"/>
      <c r="L122" s="29"/>
      <c r="M122" s="2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7" customFormat="1" ht="13.5" customHeight="1">
      <c r="A123" s="20" t="s">
        <v>306</v>
      </c>
      <c r="B123" s="21" t="s">
        <v>9</v>
      </c>
      <c r="C123" s="20">
        <f aca="true" t="shared" si="6" ref="C123:C128">SUM(E123:M123)</f>
        <v>551169</v>
      </c>
      <c r="D123" s="20"/>
      <c r="E123" s="24">
        <v>232016</v>
      </c>
      <c r="F123" s="29"/>
      <c r="G123" s="24">
        <v>69992</v>
      </c>
      <c r="H123" s="29"/>
      <c r="I123" s="24">
        <v>8980</v>
      </c>
      <c r="J123" s="29"/>
      <c r="K123" s="24">
        <v>240181</v>
      </c>
      <c r="L123" s="29"/>
      <c r="M123" s="24">
        <v>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7" customFormat="1" ht="14.25" customHeight="1">
      <c r="A124" s="20" t="s">
        <v>307</v>
      </c>
      <c r="B124" s="21" t="s">
        <v>9</v>
      </c>
      <c r="C124" s="20">
        <f t="shared" si="6"/>
        <v>14</v>
      </c>
      <c r="D124" s="20"/>
      <c r="E124" s="24">
        <v>0</v>
      </c>
      <c r="F124" s="29"/>
      <c r="G124" s="24">
        <v>0</v>
      </c>
      <c r="H124" s="29"/>
      <c r="I124" s="24">
        <v>0</v>
      </c>
      <c r="J124" s="29"/>
      <c r="K124" s="24">
        <v>14</v>
      </c>
      <c r="L124" s="29"/>
      <c r="M124" s="24"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7" customFormat="1" ht="13.5" customHeight="1">
      <c r="A125" s="20" t="s">
        <v>308</v>
      </c>
      <c r="B125" s="21" t="s">
        <v>9</v>
      </c>
      <c r="C125" s="20">
        <f t="shared" si="6"/>
        <v>7030361</v>
      </c>
      <c r="D125" s="20"/>
      <c r="E125" s="24">
        <v>5083689</v>
      </c>
      <c r="F125" s="29"/>
      <c r="G125" s="24">
        <v>1444598</v>
      </c>
      <c r="H125" s="29"/>
      <c r="I125" s="24">
        <v>60349</v>
      </c>
      <c r="J125" s="29"/>
      <c r="K125" s="24">
        <v>401045</v>
      </c>
      <c r="L125" s="29"/>
      <c r="M125" s="24">
        <v>40680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s="7" customFormat="1" ht="13.5" customHeight="1">
      <c r="A126" s="20" t="s">
        <v>309</v>
      </c>
      <c r="B126" s="21" t="s">
        <v>9</v>
      </c>
      <c r="C126" s="20">
        <f t="shared" si="6"/>
        <v>3595</v>
      </c>
      <c r="D126" s="20"/>
      <c r="E126" s="24">
        <v>0</v>
      </c>
      <c r="F126" s="29"/>
      <c r="G126" s="24">
        <v>0</v>
      </c>
      <c r="H126" s="29"/>
      <c r="I126" s="24">
        <v>0</v>
      </c>
      <c r="J126" s="29"/>
      <c r="K126" s="24">
        <v>3595</v>
      </c>
      <c r="L126" s="29"/>
      <c r="M126" s="24">
        <v>0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s="7" customFormat="1" ht="14.25" customHeight="1">
      <c r="A127" s="20" t="s">
        <v>310</v>
      </c>
      <c r="B127" s="21" t="s">
        <v>9</v>
      </c>
      <c r="C127" s="25">
        <f t="shared" si="6"/>
        <v>140752</v>
      </c>
      <c r="D127" s="20"/>
      <c r="E127" s="25">
        <v>63972</v>
      </c>
      <c r="F127" s="29"/>
      <c r="G127" s="25">
        <v>5780</v>
      </c>
      <c r="H127" s="29"/>
      <c r="I127" s="25">
        <v>10000</v>
      </c>
      <c r="J127" s="29"/>
      <c r="K127" s="25">
        <v>61000</v>
      </c>
      <c r="L127" s="29"/>
      <c r="M127" s="25">
        <v>0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7" customFormat="1" ht="13.5" customHeight="1">
      <c r="A128" s="20" t="s">
        <v>311</v>
      </c>
      <c r="B128" s="21" t="s">
        <v>9</v>
      </c>
      <c r="C128" s="25">
        <f t="shared" si="6"/>
        <v>7725891</v>
      </c>
      <c r="D128" s="20"/>
      <c r="E128" s="25">
        <f>SUM(E123:E127)</f>
        <v>5379677</v>
      </c>
      <c r="F128" s="29"/>
      <c r="G128" s="25">
        <f>SUM(G123:G127)</f>
        <v>1520370</v>
      </c>
      <c r="H128" s="29"/>
      <c r="I128" s="25">
        <f>SUM(I123:I127)</f>
        <v>79329</v>
      </c>
      <c r="J128" s="29"/>
      <c r="K128" s="25">
        <f>SUM(K123:K127)</f>
        <v>705835</v>
      </c>
      <c r="L128" s="29"/>
      <c r="M128" s="25">
        <f>SUM(M123:M127)</f>
        <v>40680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7" customFormat="1" ht="13.5" customHeight="1">
      <c r="A129" s="20"/>
      <c r="B129" s="21"/>
      <c r="C129" s="20"/>
      <c r="D129" s="20"/>
      <c r="E129" s="20"/>
      <c r="F129" s="29"/>
      <c r="G129" s="20"/>
      <c r="H129" s="29"/>
      <c r="I129" s="20"/>
      <c r="J129" s="29"/>
      <c r="K129" s="20"/>
      <c r="L129" s="29"/>
      <c r="M129" s="20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7" customFormat="1" ht="14.25" customHeight="1">
      <c r="A130" s="20" t="s">
        <v>46</v>
      </c>
      <c r="B130" s="21" t="s">
        <v>9</v>
      </c>
      <c r="C130" s="25">
        <f>SUM(E130:M130)</f>
        <v>4433022</v>
      </c>
      <c r="D130" s="20"/>
      <c r="E130" s="25">
        <v>3105261</v>
      </c>
      <c r="F130" s="29"/>
      <c r="G130" s="25">
        <v>1086035</v>
      </c>
      <c r="H130" s="29"/>
      <c r="I130" s="25">
        <v>48812</v>
      </c>
      <c r="J130" s="29"/>
      <c r="K130" s="25">
        <v>166826</v>
      </c>
      <c r="L130" s="29"/>
      <c r="M130" s="25">
        <v>26088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7" customFormat="1" ht="14.25" customHeight="1">
      <c r="A131" s="20"/>
      <c r="B131" s="21"/>
      <c r="C131" s="29"/>
      <c r="D131" s="20"/>
      <c r="E131" s="29"/>
      <c r="F131" s="29"/>
      <c r="G131" s="29"/>
      <c r="H131" s="29"/>
      <c r="I131" s="29"/>
      <c r="J131" s="29"/>
      <c r="K131" s="29"/>
      <c r="L131" s="29"/>
      <c r="M131" s="29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7" customFormat="1" ht="14.25" customHeight="1">
      <c r="A132" s="20" t="s">
        <v>170</v>
      </c>
      <c r="B132" s="21" t="s">
        <v>9</v>
      </c>
      <c r="C132" s="20" t="s">
        <v>9</v>
      </c>
      <c r="D132" s="20"/>
      <c r="E132" s="20"/>
      <c r="F132" s="29"/>
      <c r="G132" s="20"/>
      <c r="H132" s="29"/>
      <c r="I132" s="20"/>
      <c r="J132" s="29"/>
      <c r="K132" s="20"/>
      <c r="L132" s="29"/>
      <c r="M132" s="20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7" customFormat="1" ht="13.5" customHeight="1">
      <c r="A133" s="20" t="s">
        <v>47</v>
      </c>
      <c r="B133" s="21" t="s">
        <v>9</v>
      </c>
      <c r="C133" s="20">
        <f>SUM(E133:M133)</f>
        <v>179976</v>
      </c>
      <c r="D133" s="20"/>
      <c r="E133" s="24">
        <v>125730</v>
      </c>
      <c r="F133" s="29"/>
      <c r="G133" s="24">
        <v>49814</v>
      </c>
      <c r="H133" s="29"/>
      <c r="I133" s="24">
        <v>0</v>
      </c>
      <c r="J133" s="29"/>
      <c r="K133" s="24">
        <v>4432</v>
      </c>
      <c r="L133" s="29"/>
      <c r="M133" s="24">
        <v>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7" customFormat="1" ht="14.25" customHeight="1">
      <c r="A134" s="20" t="s">
        <v>58</v>
      </c>
      <c r="B134" s="21" t="s">
        <v>9</v>
      </c>
      <c r="C134" s="20">
        <f>SUM(E134:M134)</f>
        <v>123559</v>
      </c>
      <c r="D134" s="20"/>
      <c r="E134" s="24">
        <v>45254</v>
      </c>
      <c r="F134" s="29"/>
      <c r="G134" s="24">
        <v>2627</v>
      </c>
      <c r="H134" s="29"/>
      <c r="I134" s="24">
        <v>12159</v>
      </c>
      <c r="J134" s="29"/>
      <c r="K134" s="24">
        <v>64614</v>
      </c>
      <c r="L134" s="29"/>
      <c r="M134" s="24">
        <v>-1095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7" customFormat="1" ht="13.5" customHeight="1">
      <c r="A135" s="20" t="s">
        <v>198</v>
      </c>
      <c r="B135" s="21" t="s">
        <v>9</v>
      </c>
      <c r="C135" s="20">
        <f>SUM(E135:M135)</f>
        <v>6444233</v>
      </c>
      <c r="D135" s="20"/>
      <c r="E135" s="24">
        <v>4745699</v>
      </c>
      <c r="F135" s="29"/>
      <c r="G135" s="24">
        <v>1571012</v>
      </c>
      <c r="H135" s="29"/>
      <c r="I135" s="24">
        <v>41660</v>
      </c>
      <c r="J135" s="29"/>
      <c r="K135" s="24">
        <v>81919</v>
      </c>
      <c r="L135" s="29"/>
      <c r="M135" s="24">
        <v>3943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7" customFormat="1" ht="14.25" customHeight="1">
      <c r="A136" s="20" t="s">
        <v>194</v>
      </c>
      <c r="B136" s="21" t="s">
        <v>9</v>
      </c>
      <c r="C136" s="25">
        <f>SUM(E136:M136)</f>
        <v>2352784</v>
      </c>
      <c r="D136" s="20"/>
      <c r="E136" s="25">
        <v>1515138</v>
      </c>
      <c r="F136" s="29"/>
      <c r="G136" s="25">
        <v>518870</v>
      </c>
      <c r="H136" s="29"/>
      <c r="I136" s="25">
        <v>50519</v>
      </c>
      <c r="J136" s="29"/>
      <c r="K136" s="25">
        <v>253101</v>
      </c>
      <c r="L136" s="29"/>
      <c r="M136" s="25">
        <v>15156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7" customFormat="1" ht="13.5" customHeight="1">
      <c r="A137" s="20" t="s">
        <v>123</v>
      </c>
      <c r="B137" s="21" t="s">
        <v>9</v>
      </c>
      <c r="C137" s="25">
        <f>SUM(E137:M137)</f>
        <v>9100552</v>
      </c>
      <c r="D137" s="20"/>
      <c r="E137" s="25">
        <f>SUM(E133:E136)</f>
        <v>6431821</v>
      </c>
      <c r="F137" s="29"/>
      <c r="G137" s="25">
        <f>SUM(G133:G136)</f>
        <v>2142323</v>
      </c>
      <c r="H137" s="29"/>
      <c r="I137" s="25">
        <f>SUM(I133:I136)</f>
        <v>104338</v>
      </c>
      <c r="J137" s="29"/>
      <c r="K137" s="25">
        <f>SUM(K133:K136)</f>
        <v>404066</v>
      </c>
      <c r="L137" s="29"/>
      <c r="M137" s="25">
        <f>SUM(M133:M136)</f>
        <v>18004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7" customFormat="1" ht="14.25" customHeight="1">
      <c r="A138" s="20"/>
      <c r="B138" s="21"/>
      <c r="C138" s="29"/>
      <c r="D138" s="20"/>
      <c r="E138" s="29"/>
      <c r="F138" s="29"/>
      <c r="G138" s="29"/>
      <c r="H138" s="29"/>
      <c r="I138" s="29"/>
      <c r="J138" s="29"/>
      <c r="K138" s="29"/>
      <c r="L138" s="29"/>
      <c r="M138" s="29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7" customFormat="1" ht="14.25" customHeight="1">
      <c r="A139" s="20" t="s">
        <v>238</v>
      </c>
      <c r="B139" s="21" t="s">
        <v>9</v>
      </c>
      <c r="C139" s="20"/>
      <c r="D139" s="20"/>
      <c r="E139" s="20" t="s">
        <v>9</v>
      </c>
      <c r="F139" s="29" t="s">
        <v>9</v>
      </c>
      <c r="G139" s="20" t="s">
        <v>9</v>
      </c>
      <c r="H139" s="29" t="s">
        <v>9</v>
      </c>
      <c r="I139" s="20" t="s">
        <v>9</v>
      </c>
      <c r="J139" s="29" t="s">
        <v>9</v>
      </c>
      <c r="K139" s="20" t="s">
        <v>9</v>
      </c>
      <c r="L139" s="29" t="s">
        <v>9</v>
      </c>
      <c r="M139" s="20" t="s">
        <v>9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7" customFormat="1" ht="13.5" customHeight="1">
      <c r="A140" s="20" t="s">
        <v>29</v>
      </c>
      <c r="B140" s="21" t="s">
        <v>9</v>
      </c>
      <c r="C140" s="20">
        <f aca="true" t="shared" si="7" ref="C140:C146">SUM(E140:M140)</f>
        <v>8489335</v>
      </c>
      <c r="D140" s="20"/>
      <c r="E140" s="24">
        <v>6129951</v>
      </c>
      <c r="F140" s="29"/>
      <c r="G140" s="24">
        <v>1721443</v>
      </c>
      <c r="H140" s="29"/>
      <c r="I140" s="24">
        <v>5329</v>
      </c>
      <c r="J140" s="29"/>
      <c r="K140" s="24">
        <v>565932</v>
      </c>
      <c r="L140" s="29"/>
      <c r="M140" s="24">
        <v>66680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7" customFormat="1" ht="14.25" customHeight="1">
      <c r="A141" s="20" t="s">
        <v>30</v>
      </c>
      <c r="B141" s="21" t="s">
        <v>9</v>
      </c>
      <c r="C141" s="20">
        <f t="shared" si="7"/>
        <v>5415740</v>
      </c>
      <c r="D141" s="20"/>
      <c r="E141" s="24">
        <v>4097964</v>
      </c>
      <c r="F141" s="29"/>
      <c r="G141" s="24">
        <v>1024226</v>
      </c>
      <c r="H141" s="29"/>
      <c r="I141" s="24">
        <v>3267</v>
      </c>
      <c r="J141" s="29"/>
      <c r="K141" s="24">
        <v>253286</v>
      </c>
      <c r="L141" s="29"/>
      <c r="M141" s="24">
        <v>36997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7" customFormat="1" ht="14.25" customHeight="1">
      <c r="A142" s="20" t="s">
        <v>304</v>
      </c>
      <c r="B142" s="21" t="s">
        <v>9</v>
      </c>
      <c r="C142" s="20">
        <f t="shared" si="7"/>
        <v>2354510</v>
      </c>
      <c r="D142" s="20"/>
      <c r="E142" s="24">
        <v>1604011</v>
      </c>
      <c r="F142" s="29"/>
      <c r="G142" s="24">
        <v>498825</v>
      </c>
      <c r="H142" s="29"/>
      <c r="I142" s="24">
        <v>25706</v>
      </c>
      <c r="J142" s="29"/>
      <c r="K142" s="24">
        <v>182918</v>
      </c>
      <c r="L142" s="29"/>
      <c r="M142" s="24">
        <v>43050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7" customFormat="1" ht="13.5" customHeight="1">
      <c r="A143" s="20" t="s">
        <v>16</v>
      </c>
      <c r="B143" s="21" t="s">
        <v>9</v>
      </c>
      <c r="C143" s="20">
        <f t="shared" si="7"/>
        <v>795668</v>
      </c>
      <c r="D143" s="20"/>
      <c r="E143" s="24">
        <v>540227</v>
      </c>
      <c r="F143" s="29"/>
      <c r="G143" s="24">
        <v>182122</v>
      </c>
      <c r="H143" s="29"/>
      <c r="I143" s="24">
        <v>16908</v>
      </c>
      <c r="J143" s="29"/>
      <c r="K143" s="24">
        <v>18239</v>
      </c>
      <c r="L143" s="29"/>
      <c r="M143" s="24">
        <v>38172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7" customFormat="1" ht="14.25" customHeight="1">
      <c r="A144" s="20" t="s">
        <v>24</v>
      </c>
      <c r="B144" s="21" t="s">
        <v>9</v>
      </c>
      <c r="C144" s="20">
        <f t="shared" si="7"/>
        <v>7071440</v>
      </c>
      <c r="D144" s="20"/>
      <c r="E144" s="24">
        <v>5139173</v>
      </c>
      <c r="F144" s="29"/>
      <c r="G144" s="24">
        <v>1600154</v>
      </c>
      <c r="H144" s="29"/>
      <c r="I144" s="24">
        <v>51125</v>
      </c>
      <c r="J144" s="29"/>
      <c r="K144" s="24">
        <v>211763</v>
      </c>
      <c r="L144" s="29"/>
      <c r="M144" s="24">
        <v>69225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7" customFormat="1" ht="14.25" customHeight="1">
      <c r="A145" s="20" t="s">
        <v>31</v>
      </c>
      <c r="B145" s="21" t="s">
        <v>9</v>
      </c>
      <c r="C145" s="25">
        <f t="shared" si="7"/>
        <v>5641036</v>
      </c>
      <c r="D145" s="20"/>
      <c r="E145" s="25">
        <v>4051686</v>
      </c>
      <c r="F145" s="29"/>
      <c r="G145" s="25">
        <v>1263913</v>
      </c>
      <c r="H145" s="29"/>
      <c r="I145" s="25">
        <v>46708</v>
      </c>
      <c r="J145" s="29"/>
      <c r="K145" s="25">
        <v>203688</v>
      </c>
      <c r="L145" s="29"/>
      <c r="M145" s="25">
        <v>75041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7" customFormat="1" ht="13.5" customHeight="1">
      <c r="A146" s="20" t="s">
        <v>239</v>
      </c>
      <c r="B146" s="21" t="s">
        <v>9</v>
      </c>
      <c r="C146" s="25">
        <f t="shared" si="7"/>
        <v>29767729</v>
      </c>
      <c r="D146" s="20"/>
      <c r="E146" s="25">
        <f>SUM(E140:E145)</f>
        <v>21563012</v>
      </c>
      <c r="F146" s="29"/>
      <c r="G146" s="25">
        <f>SUM(G140:G145)</f>
        <v>6290683</v>
      </c>
      <c r="H146" s="29"/>
      <c r="I146" s="25">
        <f>SUM(I140:I145)</f>
        <v>149043</v>
      </c>
      <c r="J146" s="29"/>
      <c r="K146" s="25">
        <f>SUM(K140:K145)</f>
        <v>1435826</v>
      </c>
      <c r="L146" s="29"/>
      <c r="M146" s="25">
        <f>SUM(M140:M145)</f>
        <v>329165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7" customFormat="1" ht="14.25" customHeight="1">
      <c r="A147" s="20"/>
      <c r="B147" s="21" t="s">
        <v>9</v>
      </c>
      <c r="C147" s="20"/>
      <c r="D147" s="20"/>
      <c r="E147" s="20"/>
      <c r="F147" s="29"/>
      <c r="G147" s="20"/>
      <c r="H147" s="29"/>
      <c r="I147" s="20"/>
      <c r="J147" s="29"/>
      <c r="K147" s="20"/>
      <c r="L147" s="29"/>
      <c r="M147" s="20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7" customFormat="1" ht="13.5" customHeight="1">
      <c r="A148" s="20" t="s">
        <v>256</v>
      </c>
      <c r="B148" s="21"/>
      <c r="C148" s="29"/>
      <c r="D148" s="20"/>
      <c r="E148" s="29"/>
      <c r="F148" s="29"/>
      <c r="G148" s="29"/>
      <c r="H148" s="29"/>
      <c r="I148" s="29"/>
      <c r="J148" s="29"/>
      <c r="K148" s="29"/>
      <c r="L148" s="29"/>
      <c r="M148" s="29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7" customFormat="1" ht="14.25" customHeight="1">
      <c r="A149" s="20" t="s">
        <v>153</v>
      </c>
      <c r="B149" s="21"/>
      <c r="C149" s="29">
        <f>SUM(E149:M149)</f>
        <v>4057984</v>
      </c>
      <c r="D149" s="29"/>
      <c r="E149" s="29">
        <v>2224626</v>
      </c>
      <c r="F149" s="29"/>
      <c r="G149" s="29">
        <v>751014</v>
      </c>
      <c r="H149" s="29"/>
      <c r="I149" s="29">
        <v>104204</v>
      </c>
      <c r="J149" s="29"/>
      <c r="K149" s="29">
        <v>843254</v>
      </c>
      <c r="L149" s="29"/>
      <c r="M149" s="29">
        <v>134886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7" customFormat="1" ht="14.25" customHeight="1">
      <c r="A150" s="20" t="s">
        <v>266</v>
      </c>
      <c r="B150" s="21"/>
      <c r="C150" s="38">
        <f>SUM(E150:M150)</f>
        <v>4057984</v>
      </c>
      <c r="D150" s="20"/>
      <c r="E150" s="38">
        <f>SUM(E149:E149)</f>
        <v>2224626</v>
      </c>
      <c r="F150" s="29"/>
      <c r="G150" s="38">
        <f>SUM(G149:G149)</f>
        <v>751014</v>
      </c>
      <c r="H150" s="29"/>
      <c r="I150" s="38">
        <f>SUM(I149:I149)</f>
        <v>104204</v>
      </c>
      <c r="J150" s="29"/>
      <c r="K150" s="38">
        <f>SUM(K149:K149)</f>
        <v>843254</v>
      </c>
      <c r="L150" s="29"/>
      <c r="M150" s="38">
        <f>SUM(M149:M149)</f>
        <v>134886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7" customFormat="1" ht="13.5" customHeight="1">
      <c r="A151" s="20"/>
      <c r="B151" s="21"/>
      <c r="C151" s="20"/>
      <c r="D151" s="20"/>
      <c r="E151" s="20"/>
      <c r="F151" s="29"/>
      <c r="G151" s="20"/>
      <c r="H151" s="29"/>
      <c r="I151" s="20"/>
      <c r="J151" s="29"/>
      <c r="K151" s="20"/>
      <c r="L151" s="29"/>
      <c r="M151" s="20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7" customFormat="1" ht="14.25" customHeight="1">
      <c r="A152" s="20" t="s">
        <v>186</v>
      </c>
      <c r="B152" s="21"/>
      <c r="C152" s="25">
        <f>SUM(E152:M152)</f>
        <v>795585</v>
      </c>
      <c r="D152" s="20"/>
      <c r="E152" s="25">
        <v>560050</v>
      </c>
      <c r="F152" s="29"/>
      <c r="G152" s="25">
        <v>230641</v>
      </c>
      <c r="H152" s="29"/>
      <c r="I152" s="25">
        <v>0</v>
      </c>
      <c r="J152" s="29"/>
      <c r="K152" s="25">
        <v>4894</v>
      </c>
      <c r="L152" s="29"/>
      <c r="M152" s="25">
        <v>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7" customFormat="1" ht="13.5" customHeight="1">
      <c r="A153" s="20"/>
      <c r="B153" s="21"/>
      <c r="C153" s="20"/>
      <c r="D153" s="20"/>
      <c r="E153" s="20"/>
      <c r="F153" s="29"/>
      <c r="G153" s="20"/>
      <c r="H153" s="29"/>
      <c r="I153" s="20"/>
      <c r="J153" s="29"/>
      <c r="K153" s="20"/>
      <c r="L153" s="29"/>
      <c r="M153" s="20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7" customFormat="1" ht="14.25" customHeight="1">
      <c r="A154" s="20" t="s">
        <v>48</v>
      </c>
      <c r="B154" s="21" t="s">
        <v>9</v>
      </c>
      <c r="C154" s="25">
        <f>SUM(E154:M154)</f>
        <v>3670160</v>
      </c>
      <c r="D154" s="20"/>
      <c r="E154" s="25">
        <v>2716419</v>
      </c>
      <c r="F154" s="29"/>
      <c r="G154" s="25">
        <v>945790</v>
      </c>
      <c r="H154" s="29"/>
      <c r="I154" s="25">
        <v>0</v>
      </c>
      <c r="J154" s="29"/>
      <c r="K154" s="25">
        <v>7951</v>
      </c>
      <c r="L154" s="29"/>
      <c r="M154" s="25">
        <v>0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7" customFormat="1" ht="14.25" customHeight="1">
      <c r="A155" s="20"/>
      <c r="B155" s="21"/>
      <c r="C155" s="29"/>
      <c r="D155" s="20"/>
      <c r="E155" s="29"/>
      <c r="F155" s="29"/>
      <c r="G155" s="29"/>
      <c r="H155" s="29"/>
      <c r="I155" s="29"/>
      <c r="J155" s="29"/>
      <c r="K155" s="29"/>
      <c r="L155" s="29"/>
      <c r="M155" s="29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7" customFormat="1" ht="14.25" customHeight="1">
      <c r="A156" s="20" t="s">
        <v>171</v>
      </c>
      <c r="B156" s="21" t="s">
        <v>9</v>
      </c>
      <c r="C156" s="20"/>
      <c r="D156" s="20"/>
      <c r="E156" s="20"/>
      <c r="F156" s="29"/>
      <c r="G156" s="20"/>
      <c r="H156" s="29"/>
      <c r="I156" s="20"/>
      <c r="J156" s="29"/>
      <c r="K156" s="20"/>
      <c r="L156" s="29"/>
      <c r="M156" s="20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7" customFormat="1" ht="13.5" customHeight="1">
      <c r="A157" s="20" t="s">
        <v>49</v>
      </c>
      <c r="B157" s="21" t="s">
        <v>9</v>
      </c>
      <c r="C157" s="20">
        <f aca="true" t="shared" si="8" ref="C157:C164">SUM(E157:M157)</f>
        <v>7953832</v>
      </c>
      <c r="D157" s="20"/>
      <c r="E157" s="24">
        <v>4969341</v>
      </c>
      <c r="F157" s="29"/>
      <c r="G157" s="24">
        <v>2138295</v>
      </c>
      <c r="H157" s="29"/>
      <c r="I157" s="24">
        <v>65492</v>
      </c>
      <c r="J157" s="29"/>
      <c r="K157" s="24">
        <v>684273</v>
      </c>
      <c r="L157" s="29"/>
      <c r="M157" s="24">
        <v>96431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7" customFormat="1" ht="14.25" customHeight="1">
      <c r="A158" s="20" t="s">
        <v>50</v>
      </c>
      <c r="B158" s="21" t="s">
        <v>9</v>
      </c>
      <c r="C158" s="20">
        <f t="shared" si="8"/>
        <v>2030933</v>
      </c>
      <c r="D158" s="20"/>
      <c r="E158" s="24">
        <v>1366981</v>
      </c>
      <c r="F158" s="29"/>
      <c r="G158" s="24">
        <v>545402</v>
      </c>
      <c r="H158" s="29"/>
      <c r="I158" s="24">
        <v>685</v>
      </c>
      <c r="J158" s="29"/>
      <c r="K158" s="24">
        <v>93368</v>
      </c>
      <c r="L158" s="29"/>
      <c r="M158" s="24">
        <v>24497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7" customFormat="1" ht="13.5" customHeight="1">
      <c r="A159" s="20" t="s">
        <v>51</v>
      </c>
      <c r="B159" s="21" t="s">
        <v>9</v>
      </c>
      <c r="C159" s="20">
        <f t="shared" si="8"/>
        <v>80892</v>
      </c>
      <c r="D159" s="20"/>
      <c r="E159" s="24">
        <v>45051</v>
      </c>
      <c r="F159" s="29"/>
      <c r="G159" s="24">
        <v>17459</v>
      </c>
      <c r="H159" s="29"/>
      <c r="I159" s="24">
        <v>502</v>
      </c>
      <c r="J159" s="29"/>
      <c r="K159" s="24">
        <v>13580</v>
      </c>
      <c r="L159" s="29"/>
      <c r="M159" s="24">
        <v>4300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7" customFormat="1" ht="14.25" customHeight="1">
      <c r="A160" s="20" t="s">
        <v>16</v>
      </c>
      <c r="B160" s="21" t="s">
        <v>9</v>
      </c>
      <c r="C160" s="20">
        <f t="shared" si="8"/>
        <v>411001</v>
      </c>
      <c r="D160" s="20"/>
      <c r="E160" s="24">
        <v>275081</v>
      </c>
      <c r="F160" s="29"/>
      <c r="G160" s="24">
        <v>11413</v>
      </c>
      <c r="H160" s="29"/>
      <c r="I160" s="24">
        <v>3140</v>
      </c>
      <c r="J160" s="29"/>
      <c r="K160" s="24">
        <v>109901</v>
      </c>
      <c r="L160" s="29"/>
      <c r="M160" s="24">
        <v>11466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7" customFormat="1" ht="13.5" customHeight="1">
      <c r="A161" s="20" t="s">
        <v>312</v>
      </c>
      <c r="B161" s="21" t="s">
        <v>9</v>
      </c>
      <c r="C161" s="20">
        <f t="shared" si="8"/>
        <v>634285</v>
      </c>
      <c r="D161" s="20"/>
      <c r="E161" s="24">
        <v>538091</v>
      </c>
      <c r="F161" s="29"/>
      <c r="G161" s="24">
        <v>204183</v>
      </c>
      <c r="H161" s="29"/>
      <c r="I161" s="24">
        <v>0</v>
      </c>
      <c r="J161" s="29"/>
      <c r="K161" s="24">
        <v>-195888</v>
      </c>
      <c r="L161" s="29"/>
      <c r="M161" s="24">
        <v>87899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7" customFormat="1" ht="14.25" customHeight="1">
      <c r="A162" s="20" t="s">
        <v>52</v>
      </c>
      <c r="B162" s="21" t="s">
        <v>9</v>
      </c>
      <c r="C162" s="20">
        <f t="shared" si="8"/>
        <v>2670785</v>
      </c>
      <c r="D162" s="20"/>
      <c r="E162" s="24">
        <v>1580681</v>
      </c>
      <c r="F162" s="29"/>
      <c r="G162" s="24">
        <v>641004</v>
      </c>
      <c r="H162" s="29"/>
      <c r="I162" s="24">
        <v>41662</v>
      </c>
      <c r="J162" s="29"/>
      <c r="K162" s="24">
        <v>133034</v>
      </c>
      <c r="L162" s="29"/>
      <c r="M162" s="24">
        <v>274404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7" customFormat="1" ht="14.25" customHeight="1">
      <c r="A163" s="20" t="s">
        <v>53</v>
      </c>
      <c r="B163" s="21" t="s">
        <v>9</v>
      </c>
      <c r="C163" s="30">
        <f t="shared" si="8"/>
        <v>2227154</v>
      </c>
      <c r="D163" s="20"/>
      <c r="E163" s="30">
        <v>711438</v>
      </c>
      <c r="F163" s="29"/>
      <c r="G163" s="30">
        <v>273528</v>
      </c>
      <c r="H163" s="29"/>
      <c r="I163" s="30">
        <v>8920</v>
      </c>
      <c r="J163" s="29"/>
      <c r="K163" s="30">
        <v>774712</v>
      </c>
      <c r="L163" s="29"/>
      <c r="M163" s="30">
        <v>458556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7" customFormat="1" ht="13.5" customHeight="1">
      <c r="A164" s="20" t="s">
        <v>121</v>
      </c>
      <c r="B164" s="21" t="s">
        <v>9</v>
      </c>
      <c r="C164" s="25">
        <f t="shared" si="8"/>
        <v>16008882</v>
      </c>
      <c r="D164" s="20"/>
      <c r="E164" s="25">
        <f>SUM(E157:E163)</f>
        <v>9486664</v>
      </c>
      <c r="F164" s="29"/>
      <c r="G164" s="25">
        <f>SUM(G157:G163)</f>
        <v>3831284</v>
      </c>
      <c r="H164" s="29"/>
      <c r="I164" s="25">
        <f>SUM(I157:I163)</f>
        <v>120401</v>
      </c>
      <c r="J164" s="29"/>
      <c r="K164" s="25">
        <f>SUM(K157:K163)</f>
        <v>1612980</v>
      </c>
      <c r="L164" s="29"/>
      <c r="M164" s="25">
        <f>SUM(M157:M163)</f>
        <v>957553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7" customFormat="1" ht="14.25" customHeight="1">
      <c r="A165" s="20"/>
      <c r="B165" s="21" t="s">
        <v>9</v>
      </c>
      <c r="C165" s="20"/>
      <c r="D165" s="20"/>
      <c r="E165" s="20"/>
      <c r="F165" s="29"/>
      <c r="G165" s="20"/>
      <c r="H165" s="29"/>
      <c r="I165" s="20"/>
      <c r="J165" s="29"/>
      <c r="K165" s="20"/>
      <c r="L165" s="29"/>
      <c r="M165" s="20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7" customFormat="1" ht="13.5" customHeight="1">
      <c r="A166" s="20" t="s">
        <v>122</v>
      </c>
      <c r="B166" s="21" t="s">
        <v>9</v>
      </c>
      <c r="C166" s="25">
        <f>SUM(E166:M166)</f>
        <v>203924109</v>
      </c>
      <c r="D166" s="20"/>
      <c r="E166" s="25">
        <f>SUM(E164+E154+E150+E137+E120+E128+E130+E91+E89+E87+E85+E72+E62+E60+E54+E52+E146+E108+E39+E31+E17+E152+E118+E15+E64)</f>
        <v>138769935</v>
      </c>
      <c r="F166" s="29"/>
      <c r="G166" s="25">
        <f>SUM(G164+G154+G150+G137+G120+G128+G130+G91+G89+G87+G85+G72+G62+G60+G54+G52+G146+G108+G39+G31+G17+G152+G118+G15+G64)</f>
        <v>47373171</v>
      </c>
      <c r="H166" s="29"/>
      <c r="I166" s="25">
        <f>SUM(I164+I154+I150+I137+I120+I128+I130+I91+I89+I87+I85+I72+I62+I60+I54+I52+I146+I108+I39+I31+I17+I152+I118+I15+I64)</f>
        <v>1767982</v>
      </c>
      <c r="J166" s="29"/>
      <c r="K166" s="25">
        <f>SUM(K164+K154+K150+K137+K120+K128+K130+K91+K89+K87+K85+K72+K62+K60+K54+K52+K146+K108+K39+K31+K17+K152+K118+K15+K64)</f>
        <v>12738791</v>
      </c>
      <c r="L166" s="29"/>
      <c r="M166" s="25">
        <f>SUM(M164+M154+M150+M137+M120+M128+M130+M91+M89+M87+M85+M72+M62+M60+M54+M52+M146+M108+M39+M31+M17+M152+M118+M15+M64)</f>
        <v>3274230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7" customFormat="1" ht="14.25" customHeight="1">
      <c r="A167" s="20"/>
      <c r="B167" s="21" t="s">
        <v>9</v>
      </c>
      <c r="C167" s="20"/>
      <c r="D167" s="20"/>
      <c r="E167" s="20"/>
      <c r="F167" s="29"/>
      <c r="G167" s="20"/>
      <c r="H167" s="29"/>
      <c r="I167" s="20"/>
      <c r="J167" s="29"/>
      <c r="K167" s="20"/>
      <c r="L167" s="29"/>
      <c r="M167" s="20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7" customFormat="1" ht="13.5" customHeight="1">
      <c r="A168" s="20" t="s">
        <v>11</v>
      </c>
      <c r="B168" s="21" t="s">
        <v>9</v>
      </c>
      <c r="C168" s="20" t="s">
        <v>10</v>
      </c>
      <c r="D168" s="20"/>
      <c r="E168" s="20" t="s">
        <v>10</v>
      </c>
      <c r="F168" s="29" t="s">
        <v>10</v>
      </c>
      <c r="G168" s="20" t="s">
        <v>10</v>
      </c>
      <c r="H168" s="29" t="s">
        <v>10</v>
      </c>
      <c r="I168" s="20" t="s">
        <v>10</v>
      </c>
      <c r="J168" s="29" t="s">
        <v>10</v>
      </c>
      <c r="K168" s="20" t="s">
        <v>10</v>
      </c>
      <c r="L168" s="29" t="s">
        <v>10</v>
      </c>
      <c r="M168" s="20" t="s">
        <v>10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7" customFormat="1" ht="13.5" customHeight="1">
      <c r="A169" s="20" t="s">
        <v>166</v>
      </c>
      <c r="B169" s="21" t="s">
        <v>9</v>
      </c>
      <c r="C169" s="20" t="s">
        <v>9</v>
      </c>
      <c r="D169" s="20"/>
      <c r="E169" s="20"/>
      <c r="F169" s="29" t="s">
        <v>9</v>
      </c>
      <c r="G169" s="20"/>
      <c r="H169" s="29" t="s">
        <v>9</v>
      </c>
      <c r="I169" s="20"/>
      <c r="J169" s="29" t="s">
        <v>9</v>
      </c>
      <c r="K169" s="20"/>
      <c r="L169" s="29" t="s">
        <v>9</v>
      </c>
      <c r="M169" s="20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7" customFormat="1" ht="13.5" customHeight="1">
      <c r="A170" s="20" t="s">
        <v>58</v>
      </c>
      <c r="B170" s="21"/>
      <c r="C170" s="29">
        <f>SUM(E170:M170)</f>
        <v>16769</v>
      </c>
      <c r="D170" s="20"/>
      <c r="E170" s="20">
        <v>0</v>
      </c>
      <c r="F170" s="29"/>
      <c r="G170" s="20">
        <v>8769</v>
      </c>
      <c r="H170" s="29"/>
      <c r="I170" s="20">
        <v>0</v>
      </c>
      <c r="J170" s="29"/>
      <c r="K170" s="20">
        <v>8000</v>
      </c>
      <c r="L170" s="29"/>
      <c r="M170" s="20">
        <v>0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7" customFormat="1" ht="13.5" customHeight="1">
      <c r="A171" s="20" t="s">
        <v>231</v>
      </c>
      <c r="B171" s="21" t="s">
        <v>9</v>
      </c>
      <c r="C171" s="29">
        <f>SUM(E171:M171)</f>
        <v>96592</v>
      </c>
      <c r="D171" s="20"/>
      <c r="E171" s="29">
        <v>40450</v>
      </c>
      <c r="F171" s="29"/>
      <c r="G171" s="29">
        <v>0</v>
      </c>
      <c r="H171" s="29"/>
      <c r="I171" s="29">
        <v>0</v>
      </c>
      <c r="J171" s="29"/>
      <c r="K171" s="29">
        <v>53714</v>
      </c>
      <c r="L171" s="29"/>
      <c r="M171" s="29">
        <v>2428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7" customFormat="1" ht="13.5" customHeight="1">
      <c r="A172" s="20" t="s">
        <v>241</v>
      </c>
      <c r="B172" s="21"/>
      <c r="C172" s="38">
        <f>SUM(E172:M172)</f>
        <v>113361</v>
      </c>
      <c r="D172" s="20"/>
      <c r="E172" s="38">
        <f>SUM(E170:E171)</f>
        <v>40450</v>
      </c>
      <c r="F172" s="29"/>
      <c r="G172" s="38">
        <f>SUM(G170:G171)</f>
        <v>8769</v>
      </c>
      <c r="H172" s="29"/>
      <c r="I172" s="38">
        <f>SUM(I170:I171)</f>
        <v>0</v>
      </c>
      <c r="J172" s="29"/>
      <c r="K172" s="38">
        <f>SUM(K170:K171)</f>
        <v>61714</v>
      </c>
      <c r="L172" s="29"/>
      <c r="M172" s="38">
        <f>SUM(M170:M171)</f>
        <v>2428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7" customFormat="1" ht="14.25" customHeight="1">
      <c r="A173" s="20"/>
      <c r="B173" s="21" t="s">
        <v>9</v>
      </c>
      <c r="C173" s="20"/>
      <c r="D173" s="20"/>
      <c r="E173" s="20"/>
      <c r="F173" s="29"/>
      <c r="G173" s="20"/>
      <c r="H173" s="29"/>
      <c r="I173" s="20"/>
      <c r="J173" s="29"/>
      <c r="K173" s="20"/>
      <c r="L173" s="29"/>
      <c r="M173" s="20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7" customFormat="1" ht="13.5" customHeight="1">
      <c r="A174" s="20" t="s">
        <v>220</v>
      </c>
      <c r="B174" s="21" t="s">
        <v>9</v>
      </c>
      <c r="C174" s="20" t="s">
        <v>9</v>
      </c>
      <c r="D174" s="20"/>
      <c r="E174" s="20" t="s">
        <v>9</v>
      </c>
      <c r="F174" s="29" t="s">
        <v>9</v>
      </c>
      <c r="G174" s="20" t="s">
        <v>9</v>
      </c>
      <c r="H174" s="29" t="s">
        <v>9</v>
      </c>
      <c r="I174" s="20" t="s">
        <v>9</v>
      </c>
      <c r="J174" s="29" t="s">
        <v>9</v>
      </c>
      <c r="K174" s="20" t="s">
        <v>9</v>
      </c>
      <c r="L174" s="29" t="s">
        <v>9</v>
      </c>
      <c r="M174" s="20" t="s">
        <v>9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7" customFormat="1" ht="13.5" customHeight="1">
      <c r="A175" s="20" t="s">
        <v>32</v>
      </c>
      <c r="B175" s="21"/>
      <c r="C175" s="20">
        <f aca="true" t="shared" si="9" ref="C175:C182">SUM(E175:M175)</f>
        <v>88127</v>
      </c>
      <c r="D175" s="20"/>
      <c r="E175" s="20">
        <v>62782</v>
      </c>
      <c r="F175" s="29"/>
      <c r="G175" s="20">
        <v>25345</v>
      </c>
      <c r="H175" s="29"/>
      <c r="I175" s="20">
        <v>0</v>
      </c>
      <c r="J175" s="29"/>
      <c r="K175" s="20">
        <v>0</v>
      </c>
      <c r="L175" s="29"/>
      <c r="M175" s="20">
        <v>0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7" customFormat="1" ht="13.5" customHeight="1">
      <c r="A176" s="20" t="s">
        <v>242</v>
      </c>
      <c r="B176" s="21"/>
      <c r="C176" s="20">
        <f t="shared" si="9"/>
        <v>141518</v>
      </c>
      <c r="D176" s="20"/>
      <c r="E176" s="20">
        <v>99485</v>
      </c>
      <c r="F176" s="29"/>
      <c r="G176" s="20">
        <v>42033</v>
      </c>
      <c r="H176" s="29"/>
      <c r="I176" s="20">
        <v>0</v>
      </c>
      <c r="J176" s="29"/>
      <c r="K176" s="20">
        <v>0</v>
      </c>
      <c r="L176" s="29"/>
      <c r="M176" s="20">
        <v>0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7" customFormat="1" ht="13.5" customHeight="1">
      <c r="A177" s="20" t="s">
        <v>284</v>
      </c>
      <c r="B177" s="21"/>
      <c r="C177" s="20">
        <f t="shared" si="9"/>
        <v>50290</v>
      </c>
      <c r="D177" s="20"/>
      <c r="E177" s="20">
        <v>35827</v>
      </c>
      <c r="F177" s="29"/>
      <c r="G177" s="20">
        <v>14463</v>
      </c>
      <c r="H177" s="29"/>
      <c r="I177" s="20">
        <v>0</v>
      </c>
      <c r="J177" s="29"/>
      <c r="K177" s="20">
        <v>0</v>
      </c>
      <c r="L177" s="29"/>
      <c r="M177" s="20">
        <v>0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7" customFormat="1" ht="13.5" customHeight="1">
      <c r="A178" s="20" t="s">
        <v>315</v>
      </c>
      <c r="B178" s="21"/>
      <c r="C178" s="20">
        <f>SUM(E178:M178)</f>
        <v>45569</v>
      </c>
      <c r="D178" s="20"/>
      <c r="E178" s="20">
        <v>13551</v>
      </c>
      <c r="F178" s="29"/>
      <c r="G178" s="20">
        <v>5471</v>
      </c>
      <c r="H178" s="29"/>
      <c r="I178" s="20">
        <v>2503</v>
      </c>
      <c r="J178" s="29"/>
      <c r="K178" s="20">
        <v>21693</v>
      </c>
      <c r="L178" s="29"/>
      <c r="M178" s="20">
        <v>2351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7" customFormat="1" ht="13.5" customHeight="1">
      <c r="A179" s="20" t="s">
        <v>154</v>
      </c>
      <c r="B179" s="21"/>
      <c r="C179" s="20">
        <f t="shared" si="9"/>
        <v>205392</v>
      </c>
      <c r="D179" s="20"/>
      <c r="E179" s="20">
        <v>145288</v>
      </c>
      <c r="F179" s="29"/>
      <c r="G179" s="20">
        <v>60071</v>
      </c>
      <c r="H179" s="29"/>
      <c r="I179" s="20">
        <v>2</v>
      </c>
      <c r="J179" s="29"/>
      <c r="K179" s="20">
        <v>31</v>
      </c>
      <c r="L179" s="29"/>
      <c r="M179" s="20">
        <v>0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s="7" customFormat="1" ht="13.5" customHeight="1">
      <c r="A180" s="20" t="s">
        <v>35</v>
      </c>
      <c r="B180" s="21"/>
      <c r="C180" s="20">
        <f t="shared" si="9"/>
        <v>74015</v>
      </c>
      <c r="D180" s="20"/>
      <c r="E180" s="20">
        <v>52729</v>
      </c>
      <c r="F180" s="29"/>
      <c r="G180" s="20">
        <v>21286</v>
      </c>
      <c r="H180" s="29"/>
      <c r="I180" s="20">
        <v>0</v>
      </c>
      <c r="J180" s="29"/>
      <c r="K180" s="20">
        <v>0</v>
      </c>
      <c r="L180" s="29"/>
      <c r="M180" s="20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s="7" customFormat="1" ht="13.5" customHeight="1">
      <c r="A181" s="20" t="s">
        <v>281</v>
      </c>
      <c r="B181" s="21"/>
      <c r="C181" s="20">
        <f t="shared" si="9"/>
        <v>56381</v>
      </c>
      <c r="D181" s="20"/>
      <c r="E181" s="20">
        <v>40166</v>
      </c>
      <c r="F181" s="29"/>
      <c r="G181" s="20">
        <v>16215</v>
      </c>
      <c r="H181" s="29"/>
      <c r="I181" s="20">
        <v>0</v>
      </c>
      <c r="J181" s="29"/>
      <c r="K181" s="20">
        <v>0</v>
      </c>
      <c r="L181" s="29"/>
      <c r="M181" s="20">
        <v>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s="7" customFormat="1" ht="13.5" customHeight="1">
      <c r="A182" s="20" t="s">
        <v>37</v>
      </c>
      <c r="B182" s="21"/>
      <c r="C182" s="20">
        <f t="shared" si="9"/>
        <v>49761</v>
      </c>
      <c r="D182" s="20"/>
      <c r="E182" s="20">
        <v>35450</v>
      </c>
      <c r="F182" s="29"/>
      <c r="G182" s="20">
        <v>14311</v>
      </c>
      <c r="H182" s="29"/>
      <c r="I182" s="20">
        <v>0</v>
      </c>
      <c r="J182" s="29"/>
      <c r="K182" s="20">
        <v>0</v>
      </c>
      <c r="L182" s="29"/>
      <c r="M182" s="20">
        <v>0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7" customFormat="1" ht="13.5" customHeight="1">
      <c r="A183" s="20" t="s">
        <v>221</v>
      </c>
      <c r="B183" s="21" t="s">
        <v>9</v>
      </c>
      <c r="C183" s="27">
        <f>SUM(C175:C182)</f>
        <v>711053</v>
      </c>
      <c r="D183" s="20"/>
      <c r="E183" s="27">
        <f>SUM(E175:E182)</f>
        <v>485278</v>
      </c>
      <c r="F183" s="29"/>
      <c r="G183" s="27">
        <f>SUM(G175:G182)</f>
        <v>199195</v>
      </c>
      <c r="H183" s="29"/>
      <c r="I183" s="27">
        <f>SUM(I175:I182)</f>
        <v>2505</v>
      </c>
      <c r="J183" s="29"/>
      <c r="K183" s="27">
        <f>SUM(K175:K182)</f>
        <v>21724</v>
      </c>
      <c r="L183" s="29"/>
      <c r="M183" s="27">
        <f>SUM(M175:M182)</f>
        <v>2351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7" customFormat="1" ht="13.5" customHeight="1">
      <c r="A184" s="20"/>
      <c r="B184" s="21"/>
      <c r="C184" s="29"/>
      <c r="D184" s="20"/>
      <c r="E184" s="29"/>
      <c r="F184" s="29"/>
      <c r="G184" s="29"/>
      <c r="H184" s="29"/>
      <c r="I184" s="29"/>
      <c r="J184" s="29"/>
      <c r="K184" s="29"/>
      <c r="L184" s="29"/>
      <c r="M184" s="29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7" customFormat="1" ht="13.5" customHeight="1">
      <c r="A185" s="20" t="s">
        <v>155</v>
      </c>
      <c r="B185" s="21" t="s">
        <v>9</v>
      </c>
      <c r="C185" s="25">
        <f>SUM(E185:M185)</f>
        <v>2553710</v>
      </c>
      <c r="D185" s="20"/>
      <c r="E185" s="25">
        <v>1115828</v>
      </c>
      <c r="F185" s="29"/>
      <c r="G185" s="25">
        <v>497002</v>
      </c>
      <c r="H185" s="29"/>
      <c r="I185" s="25">
        <v>2065</v>
      </c>
      <c r="J185" s="29"/>
      <c r="K185" s="25">
        <v>858085</v>
      </c>
      <c r="L185" s="29"/>
      <c r="M185" s="25">
        <v>80730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s="7" customFormat="1" ht="13.5" customHeight="1">
      <c r="A186" s="20"/>
      <c r="B186" s="21"/>
      <c r="C186" s="29"/>
      <c r="D186" s="20"/>
      <c r="E186" s="29"/>
      <c r="F186" s="29"/>
      <c r="G186" s="29"/>
      <c r="H186" s="29"/>
      <c r="I186" s="29"/>
      <c r="J186" s="29"/>
      <c r="K186" s="29"/>
      <c r="L186" s="29"/>
      <c r="M186" s="29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s="7" customFormat="1" ht="13.5" customHeight="1">
      <c r="A187" s="20" t="s">
        <v>152</v>
      </c>
      <c r="B187" s="21"/>
      <c r="C187" s="25">
        <f>SUM(E187:M187)</f>
        <v>6519025</v>
      </c>
      <c r="D187" s="20"/>
      <c r="E187" s="25">
        <v>4220289</v>
      </c>
      <c r="F187" s="29"/>
      <c r="G187" s="25">
        <v>1639314</v>
      </c>
      <c r="H187" s="29"/>
      <c r="I187" s="25">
        <v>164393</v>
      </c>
      <c r="J187" s="29"/>
      <c r="K187" s="25">
        <v>433481</v>
      </c>
      <c r="L187" s="29"/>
      <c r="M187" s="25">
        <v>61548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7" customFormat="1" ht="13.5" customHeight="1">
      <c r="A188" s="20"/>
      <c r="B188" s="21"/>
      <c r="C188" s="29"/>
      <c r="D188" s="20"/>
      <c r="E188" s="29"/>
      <c r="F188" s="29"/>
      <c r="G188" s="29"/>
      <c r="H188" s="29"/>
      <c r="I188" s="29"/>
      <c r="J188" s="29"/>
      <c r="K188" s="29"/>
      <c r="L188" s="29"/>
      <c r="M188" s="29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s="7" customFormat="1" ht="13.5" customHeight="1">
      <c r="A189" s="20" t="s">
        <v>61</v>
      </c>
      <c r="B189" s="21"/>
      <c r="C189" s="25">
        <f>SUM(E189:M189)</f>
        <v>2123986</v>
      </c>
      <c r="D189" s="20"/>
      <c r="E189" s="25">
        <v>1433928</v>
      </c>
      <c r="F189" s="29"/>
      <c r="G189" s="25">
        <v>596930</v>
      </c>
      <c r="H189" s="29"/>
      <c r="I189" s="25">
        <v>12639</v>
      </c>
      <c r="J189" s="29"/>
      <c r="K189" s="25">
        <v>72050</v>
      </c>
      <c r="L189" s="29"/>
      <c r="M189" s="25">
        <v>8439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7" customFormat="1" ht="13.5" customHeight="1">
      <c r="A190" s="20"/>
      <c r="B190" s="21" t="s">
        <v>9</v>
      </c>
      <c r="C190" s="20"/>
      <c r="D190" s="20"/>
      <c r="E190" s="20"/>
      <c r="F190" s="29"/>
      <c r="G190" s="20"/>
      <c r="H190" s="29"/>
      <c r="I190" s="20"/>
      <c r="J190" s="29"/>
      <c r="K190" s="20"/>
      <c r="L190" s="29"/>
      <c r="M190" s="20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s="7" customFormat="1" ht="13.5" customHeight="1">
      <c r="A191" s="20" t="s">
        <v>167</v>
      </c>
      <c r="B191" s="21" t="s">
        <v>9</v>
      </c>
      <c r="C191" s="20"/>
      <c r="D191" s="20"/>
      <c r="E191" s="20"/>
      <c r="F191" s="29"/>
      <c r="G191" s="20"/>
      <c r="H191" s="29"/>
      <c r="I191" s="20"/>
      <c r="J191" s="29"/>
      <c r="K191" s="20"/>
      <c r="L191" s="29"/>
      <c r="M191" s="2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s="7" customFormat="1" ht="13.5" customHeight="1">
      <c r="A192" s="20" t="s">
        <v>207</v>
      </c>
      <c r="B192" s="21" t="s">
        <v>9</v>
      </c>
      <c r="C192" s="20">
        <f aca="true" t="shared" si="10" ref="C192:C199">SUM(E192:M192)</f>
        <v>21816</v>
      </c>
      <c r="D192" s="20"/>
      <c r="E192" s="20">
        <v>0</v>
      </c>
      <c r="F192" s="29"/>
      <c r="G192" s="20">
        <v>0</v>
      </c>
      <c r="H192" s="29"/>
      <c r="I192" s="20">
        <v>0</v>
      </c>
      <c r="J192" s="29"/>
      <c r="K192" s="20">
        <v>21816</v>
      </c>
      <c r="L192" s="29"/>
      <c r="M192" s="20">
        <v>0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s="7" customFormat="1" ht="13.5" customHeight="1">
      <c r="A193" s="20" t="s">
        <v>267</v>
      </c>
      <c r="B193" s="21"/>
      <c r="C193" s="20">
        <f t="shared" si="10"/>
        <v>23760</v>
      </c>
      <c r="D193" s="20"/>
      <c r="E193" s="20">
        <v>0</v>
      </c>
      <c r="F193" s="29"/>
      <c r="G193" s="20">
        <v>0</v>
      </c>
      <c r="H193" s="29"/>
      <c r="I193" s="20">
        <v>0</v>
      </c>
      <c r="J193" s="29"/>
      <c r="K193" s="20">
        <v>23760</v>
      </c>
      <c r="L193" s="29"/>
      <c r="M193" s="20">
        <v>0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s="7" customFormat="1" ht="13.5" customHeight="1">
      <c r="A194" s="20" t="s">
        <v>208</v>
      </c>
      <c r="B194" s="21" t="s">
        <v>9</v>
      </c>
      <c r="C194" s="20">
        <f t="shared" si="10"/>
        <v>174967</v>
      </c>
      <c r="D194" s="20"/>
      <c r="E194" s="20">
        <v>84774</v>
      </c>
      <c r="F194" s="29"/>
      <c r="G194" s="20">
        <v>33727</v>
      </c>
      <c r="H194" s="29"/>
      <c r="I194" s="20">
        <v>171</v>
      </c>
      <c r="J194" s="29"/>
      <c r="K194" s="20">
        <v>54896</v>
      </c>
      <c r="L194" s="29"/>
      <c r="M194" s="20">
        <v>1399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s="7" customFormat="1" ht="13.5" customHeight="1">
      <c r="A195" s="20" t="s">
        <v>212</v>
      </c>
      <c r="B195" s="21"/>
      <c r="C195" s="20">
        <f t="shared" si="10"/>
        <v>974401</v>
      </c>
      <c r="D195" s="20"/>
      <c r="E195" s="20">
        <v>675740</v>
      </c>
      <c r="F195" s="29"/>
      <c r="G195" s="20">
        <v>265987</v>
      </c>
      <c r="H195" s="29"/>
      <c r="I195" s="20">
        <v>1985</v>
      </c>
      <c r="J195" s="29"/>
      <c r="K195" s="20">
        <v>30689</v>
      </c>
      <c r="L195" s="29"/>
      <c r="M195" s="20">
        <v>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s="7" customFormat="1" ht="13.5" customHeight="1">
      <c r="A196" s="20" t="s">
        <v>223</v>
      </c>
      <c r="B196" s="21" t="s">
        <v>9</v>
      </c>
      <c r="C196" s="20">
        <f t="shared" si="10"/>
        <v>856066</v>
      </c>
      <c r="D196" s="20"/>
      <c r="E196" s="20">
        <f>33844+412794</f>
        <v>446638</v>
      </c>
      <c r="F196" s="29"/>
      <c r="G196" s="20">
        <v>158280</v>
      </c>
      <c r="H196" s="29"/>
      <c r="I196" s="20">
        <v>17366</v>
      </c>
      <c r="J196" s="29"/>
      <c r="K196" s="20">
        <f>8399+139917</f>
        <v>148316</v>
      </c>
      <c r="L196" s="29"/>
      <c r="M196" s="20">
        <v>85466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s="7" customFormat="1" ht="13.5" customHeight="1">
      <c r="A197" s="20" t="s">
        <v>224</v>
      </c>
      <c r="B197" s="21" t="s">
        <v>9</v>
      </c>
      <c r="C197" s="20">
        <f t="shared" si="10"/>
        <v>2512114</v>
      </c>
      <c r="D197" s="20"/>
      <c r="E197" s="20">
        <v>1765085</v>
      </c>
      <c r="F197" s="29"/>
      <c r="G197" s="20">
        <v>653614</v>
      </c>
      <c r="H197" s="29"/>
      <c r="I197" s="20">
        <v>12213</v>
      </c>
      <c r="J197" s="29"/>
      <c r="K197" s="20">
        <v>73568</v>
      </c>
      <c r="L197" s="29"/>
      <c r="M197" s="20">
        <v>7634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s="7" customFormat="1" ht="13.5" customHeight="1">
      <c r="A198" s="20" t="s">
        <v>225</v>
      </c>
      <c r="B198" s="21" t="s">
        <v>9</v>
      </c>
      <c r="C198" s="25">
        <f t="shared" si="10"/>
        <v>23760</v>
      </c>
      <c r="D198" s="20"/>
      <c r="E198" s="25">
        <v>0</v>
      </c>
      <c r="F198" s="29"/>
      <c r="G198" s="25">
        <v>0</v>
      </c>
      <c r="H198" s="29"/>
      <c r="I198" s="25">
        <v>0</v>
      </c>
      <c r="J198" s="29"/>
      <c r="K198" s="25">
        <v>23760</v>
      </c>
      <c r="L198" s="29"/>
      <c r="M198" s="25">
        <v>0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s="7" customFormat="1" ht="13.5" customHeight="1">
      <c r="A199" s="20" t="s">
        <v>226</v>
      </c>
      <c r="B199" s="21" t="s">
        <v>9</v>
      </c>
      <c r="C199" s="25">
        <f t="shared" si="10"/>
        <v>4586884</v>
      </c>
      <c r="D199" s="20"/>
      <c r="E199" s="25">
        <f>SUM(E192:E198)</f>
        <v>2972237</v>
      </c>
      <c r="F199" s="29"/>
      <c r="G199" s="25">
        <f>SUM(G192:G198)</f>
        <v>1111608</v>
      </c>
      <c r="H199" s="29"/>
      <c r="I199" s="25">
        <f>SUM(I192:I198)</f>
        <v>31735</v>
      </c>
      <c r="J199" s="29"/>
      <c r="K199" s="25">
        <f>SUM(K192:K198)</f>
        <v>376805</v>
      </c>
      <c r="L199" s="29"/>
      <c r="M199" s="25">
        <f>SUM(M192:M198)</f>
        <v>94499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s="7" customFormat="1" ht="13.5" customHeight="1">
      <c r="A200" s="20"/>
      <c r="B200" s="21"/>
      <c r="C200" s="29"/>
      <c r="D200" s="20"/>
      <c r="E200" s="29"/>
      <c r="F200" s="29"/>
      <c r="G200" s="29"/>
      <c r="H200" s="29"/>
      <c r="I200" s="29"/>
      <c r="J200" s="29"/>
      <c r="K200" s="29"/>
      <c r="L200" s="29"/>
      <c r="M200" s="29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s="7" customFormat="1" ht="13.5" customHeight="1">
      <c r="A201" s="20" t="s">
        <v>320</v>
      </c>
      <c r="B201" s="21"/>
      <c r="C201" s="25">
        <f>SUM(E201:M201)</f>
        <v>11782</v>
      </c>
      <c r="D201" s="20"/>
      <c r="E201" s="25">
        <v>0</v>
      </c>
      <c r="F201" s="29"/>
      <c r="G201" s="25">
        <v>0</v>
      </c>
      <c r="H201" s="29"/>
      <c r="I201" s="25">
        <v>0</v>
      </c>
      <c r="J201" s="29"/>
      <c r="K201" s="25">
        <v>1416</v>
      </c>
      <c r="L201" s="29"/>
      <c r="M201" s="25">
        <v>10366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s="7" customFormat="1" ht="13.5" customHeight="1">
      <c r="A202" s="20"/>
      <c r="B202" s="21" t="s">
        <v>9</v>
      </c>
      <c r="C202" s="20"/>
      <c r="D202" s="20"/>
      <c r="E202" s="20"/>
      <c r="F202" s="29"/>
      <c r="G202" s="20"/>
      <c r="H202" s="29"/>
      <c r="I202" s="20"/>
      <c r="J202" s="29"/>
      <c r="K202" s="20"/>
      <c r="L202" s="29"/>
      <c r="M202" s="20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s="7" customFormat="1" ht="13.5" customHeight="1">
      <c r="A203" s="20" t="s">
        <v>169</v>
      </c>
      <c r="B203" s="21" t="s">
        <v>9</v>
      </c>
      <c r="C203" s="20" t="s">
        <v>9</v>
      </c>
      <c r="D203" s="20"/>
      <c r="E203" s="20"/>
      <c r="F203" s="29" t="s">
        <v>9</v>
      </c>
      <c r="G203" s="20"/>
      <c r="H203" s="29" t="s">
        <v>9</v>
      </c>
      <c r="I203" s="20"/>
      <c r="J203" s="29" t="s">
        <v>9</v>
      </c>
      <c r="K203" s="20"/>
      <c r="L203" s="29" t="s">
        <v>9</v>
      </c>
      <c r="M203" s="20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s="7" customFormat="1" ht="13.5" customHeight="1">
      <c r="A204" s="20" t="s">
        <v>259</v>
      </c>
      <c r="B204" s="21"/>
      <c r="C204" s="20">
        <f aca="true" t="shared" si="11" ref="C204:C217">SUM(E204:M204)</f>
        <v>260508</v>
      </c>
      <c r="D204" s="20"/>
      <c r="E204" s="20">
        <v>184004</v>
      </c>
      <c r="F204" s="29"/>
      <c r="G204" s="20">
        <v>76166</v>
      </c>
      <c r="H204" s="29"/>
      <c r="I204" s="20">
        <v>0</v>
      </c>
      <c r="J204" s="29"/>
      <c r="K204" s="20">
        <v>338</v>
      </c>
      <c r="L204" s="29"/>
      <c r="M204" s="20">
        <v>0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7" customFormat="1" ht="13.5" customHeight="1">
      <c r="A205" s="20" t="s">
        <v>316</v>
      </c>
      <c r="B205" s="21"/>
      <c r="C205" s="20">
        <f>SUM(E205:M205)</f>
        <v>3458</v>
      </c>
      <c r="D205" s="20"/>
      <c r="E205" s="20">
        <v>0</v>
      </c>
      <c r="F205" s="29"/>
      <c r="G205" s="20">
        <v>3458</v>
      </c>
      <c r="H205" s="29"/>
      <c r="I205" s="20">
        <v>0</v>
      </c>
      <c r="J205" s="29"/>
      <c r="K205" s="20">
        <v>0</v>
      </c>
      <c r="L205" s="29"/>
      <c r="M205" s="20">
        <v>0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s="7" customFormat="1" ht="13.5" customHeight="1">
      <c r="A206" s="20" t="s">
        <v>41</v>
      </c>
      <c r="B206" s="21" t="s">
        <v>9</v>
      </c>
      <c r="C206" s="20">
        <f t="shared" si="11"/>
        <v>1644238</v>
      </c>
      <c r="D206" s="20"/>
      <c r="E206" s="20">
        <v>1209619</v>
      </c>
      <c r="F206" s="29"/>
      <c r="G206" s="20">
        <v>423581</v>
      </c>
      <c r="H206" s="29"/>
      <c r="I206" s="20">
        <v>0</v>
      </c>
      <c r="J206" s="29"/>
      <c r="K206" s="20">
        <v>6028</v>
      </c>
      <c r="L206" s="29"/>
      <c r="M206" s="20">
        <v>5010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s="7" customFormat="1" ht="13.5" customHeight="1">
      <c r="A207" s="20" t="s">
        <v>62</v>
      </c>
      <c r="B207" s="21" t="s">
        <v>9</v>
      </c>
      <c r="C207" s="20">
        <f t="shared" si="11"/>
        <v>1634900</v>
      </c>
      <c r="D207" s="20"/>
      <c r="E207" s="20">
        <v>1164046</v>
      </c>
      <c r="F207" s="29"/>
      <c r="G207" s="20">
        <v>470850</v>
      </c>
      <c r="H207" s="29"/>
      <c r="I207" s="20">
        <v>0</v>
      </c>
      <c r="J207" s="29"/>
      <c r="K207" s="20">
        <v>4</v>
      </c>
      <c r="L207" s="29"/>
      <c r="M207" s="20">
        <v>0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s="7" customFormat="1" ht="13.5" customHeight="1">
      <c r="A208" s="20" t="s">
        <v>260</v>
      </c>
      <c r="B208" s="21" t="s">
        <v>9</v>
      </c>
      <c r="C208" s="20">
        <f t="shared" si="11"/>
        <v>511831</v>
      </c>
      <c r="D208" s="20"/>
      <c r="E208" s="20">
        <v>364615</v>
      </c>
      <c r="F208" s="29"/>
      <c r="G208" s="20">
        <v>147192</v>
      </c>
      <c r="H208" s="29"/>
      <c r="I208" s="20">
        <v>0</v>
      </c>
      <c r="J208" s="29"/>
      <c r="K208" s="20">
        <v>24</v>
      </c>
      <c r="L208" s="29"/>
      <c r="M208" s="20">
        <v>0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s="7" customFormat="1" ht="13.5" customHeight="1">
      <c r="A209" s="20" t="s">
        <v>261</v>
      </c>
      <c r="B209" s="21" t="s">
        <v>9</v>
      </c>
      <c r="C209" s="20">
        <f t="shared" si="11"/>
        <v>3382964</v>
      </c>
      <c r="D209" s="20"/>
      <c r="E209" s="20">
        <v>2345584</v>
      </c>
      <c r="F209" s="29"/>
      <c r="G209" s="20">
        <v>923233</v>
      </c>
      <c r="H209" s="29"/>
      <c r="I209" s="20">
        <v>42111</v>
      </c>
      <c r="J209" s="29"/>
      <c r="K209" s="20">
        <v>25443</v>
      </c>
      <c r="L209" s="29"/>
      <c r="M209" s="20">
        <v>46593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7" customFormat="1" ht="13.5" customHeight="1">
      <c r="A210" s="20" t="s">
        <v>268</v>
      </c>
      <c r="B210" s="21"/>
      <c r="C210" s="20">
        <f t="shared" si="11"/>
        <v>292941</v>
      </c>
      <c r="D210" s="20"/>
      <c r="E210" s="20">
        <v>194897</v>
      </c>
      <c r="F210" s="29"/>
      <c r="G210" s="20">
        <v>74531</v>
      </c>
      <c r="H210" s="29"/>
      <c r="I210" s="20">
        <v>2890</v>
      </c>
      <c r="J210" s="29"/>
      <c r="K210" s="20">
        <v>20591</v>
      </c>
      <c r="L210" s="29"/>
      <c r="M210" s="20">
        <v>32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s="7" customFormat="1" ht="13.5" customHeight="1">
      <c r="A211" s="20" t="s">
        <v>63</v>
      </c>
      <c r="B211" s="21" t="s">
        <v>9</v>
      </c>
      <c r="C211" s="20">
        <f t="shared" si="11"/>
        <v>34000</v>
      </c>
      <c r="D211" s="20"/>
      <c r="E211" s="20">
        <v>19040</v>
      </c>
      <c r="F211" s="29"/>
      <c r="G211" s="20">
        <v>807</v>
      </c>
      <c r="H211" s="29"/>
      <c r="I211" s="20">
        <v>1715</v>
      </c>
      <c r="J211" s="29"/>
      <c r="K211" s="20">
        <v>12438</v>
      </c>
      <c r="L211" s="29"/>
      <c r="M211" s="20">
        <v>0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s="7" customFormat="1" ht="13.5" customHeight="1">
      <c r="A212" s="20" t="s">
        <v>16</v>
      </c>
      <c r="B212" s="21" t="s">
        <v>9</v>
      </c>
      <c r="C212" s="20">
        <f t="shared" si="11"/>
        <v>386407</v>
      </c>
      <c r="D212" s="20"/>
      <c r="E212" s="20">
        <v>232912</v>
      </c>
      <c r="F212" s="29"/>
      <c r="G212" s="20">
        <v>37291</v>
      </c>
      <c r="H212" s="29"/>
      <c r="I212" s="20">
        <f>16393+1131</f>
        <v>17524</v>
      </c>
      <c r="J212" s="29"/>
      <c r="K212" s="20">
        <v>90520</v>
      </c>
      <c r="L212" s="29"/>
      <c r="M212" s="20">
        <v>8160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s="7" customFormat="1" ht="13.5" customHeight="1">
      <c r="A213" s="20" t="s">
        <v>199</v>
      </c>
      <c r="B213" s="21"/>
      <c r="C213" s="20">
        <f t="shared" si="11"/>
        <v>22792</v>
      </c>
      <c r="D213" s="20"/>
      <c r="E213" s="20">
        <v>0</v>
      </c>
      <c r="F213" s="29"/>
      <c r="G213" s="20">
        <v>21010</v>
      </c>
      <c r="H213" s="29"/>
      <c r="I213" s="20">
        <v>0</v>
      </c>
      <c r="J213" s="29"/>
      <c r="K213" s="20">
        <v>1782</v>
      </c>
      <c r="L213" s="29"/>
      <c r="M213" s="20">
        <v>0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s="7" customFormat="1" ht="13.5" customHeight="1">
      <c r="A214" s="20" t="s">
        <v>262</v>
      </c>
      <c r="B214" s="21" t="s">
        <v>9</v>
      </c>
      <c r="C214" s="20">
        <f t="shared" si="11"/>
        <v>2153140</v>
      </c>
      <c r="D214" s="20"/>
      <c r="E214" s="20">
        <v>1534464</v>
      </c>
      <c r="F214" s="29"/>
      <c r="G214" s="20">
        <v>616431</v>
      </c>
      <c r="H214" s="29"/>
      <c r="I214" s="20">
        <v>2170</v>
      </c>
      <c r="J214" s="29"/>
      <c r="K214" s="20">
        <v>75</v>
      </c>
      <c r="L214" s="29"/>
      <c r="M214" s="20">
        <v>0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s="7" customFormat="1" ht="13.5" customHeight="1">
      <c r="A215" s="20" t="s">
        <v>43</v>
      </c>
      <c r="B215" s="21" t="s">
        <v>9</v>
      </c>
      <c r="C215" s="20">
        <f t="shared" si="11"/>
        <v>1269366</v>
      </c>
      <c r="D215" s="20"/>
      <c r="E215" s="20">
        <v>904089</v>
      </c>
      <c r="F215" s="29"/>
      <c r="G215" s="20">
        <v>364385</v>
      </c>
      <c r="H215" s="29"/>
      <c r="I215" s="20">
        <v>0</v>
      </c>
      <c r="J215" s="29"/>
      <c r="K215" s="20">
        <v>892</v>
      </c>
      <c r="L215" s="29"/>
      <c r="M215" s="20">
        <v>0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s="7" customFormat="1" ht="13.5" customHeight="1">
      <c r="A216" s="20" t="s">
        <v>64</v>
      </c>
      <c r="B216" s="21" t="s">
        <v>9</v>
      </c>
      <c r="C216" s="25">
        <f t="shared" si="11"/>
        <v>51121</v>
      </c>
      <c r="D216" s="20"/>
      <c r="E216" s="25">
        <v>38049</v>
      </c>
      <c r="F216" s="29"/>
      <c r="G216" s="25">
        <v>5590</v>
      </c>
      <c r="H216" s="29"/>
      <c r="I216" s="25">
        <v>2193</v>
      </c>
      <c r="J216" s="29"/>
      <c r="K216" s="25">
        <v>5289</v>
      </c>
      <c r="L216" s="29"/>
      <c r="M216" s="25">
        <v>0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s="7" customFormat="1" ht="13.5" customHeight="1">
      <c r="A217" s="20" t="s">
        <v>124</v>
      </c>
      <c r="B217" s="21" t="s">
        <v>9</v>
      </c>
      <c r="C217" s="25">
        <f t="shared" si="11"/>
        <v>11647666</v>
      </c>
      <c r="D217" s="20"/>
      <c r="E217" s="25">
        <f>SUM(E204:E216)</f>
        <v>8191319</v>
      </c>
      <c r="F217" s="29"/>
      <c r="G217" s="25">
        <f>SUM(G204:G216)</f>
        <v>3164525</v>
      </c>
      <c r="H217" s="29"/>
      <c r="I217" s="25">
        <f>SUM(I204:I216)</f>
        <v>68603</v>
      </c>
      <c r="J217" s="29"/>
      <c r="K217" s="25">
        <f>SUM(K204:K216)</f>
        <v>163424</v>
      </c>
      <c r="L217" s="29"/>
      <c r="M217" s="25">
        <f>SUM(M204:M216)</f>
        <v>59795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s="7" customFormat="1" ht="13.5" customHeight="1">
      <c r="A218" s="20"/>
      <c r="B218" s="21"/>
      <c r="C218" s="20"/>
      <c r="D218" s="20"/>
      <c r="E218" s="20"/>
      <c r="F218" s="29"/>
      <c r="G218" s="20"/>
      <c r="H218" s="29"/>
      <c r="I218" s="20"/>
      <c r="J218" s="29"/>
      <c r="K218" s="20"/>
      <c r="L218" s="29"/>
      <c r="M218" s="20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s="7" customFormat="1" ht="13.5" customHeight="1">
      <c r="A219" s="20" t="s">
        <v>235</v>
      </c>
      <c r="B219" s="21" t="s">
        <v>9</v>
      </c>
      <c r="C219" s="20"/>
      <c r="D219" s="20"/>
      <c r="E219" s="20" t="s">
        <v>10</v>
      </c>
      <c r="F219" s="29" t="s">
        <v>10</v>
      </c>
      <c r="G219" s="20" t="s">
        <v>10</v>
      </c>
      <c r="H219" s="29" t="s">
        <v>10</v>
      </c>
      <c r="I219" s="20" t="s">
        <v>10</v>
      </c>
      <c r="J219" s="29" t="s">
        <v>10</v>
      </c>
      <c r="K219" s="20" t="s">
        <v>10</v>
      </c>
      <c r="L219" s="29" t="s">
        <v>10</v>
      </c>
      <c r="M219" s="20" t="s">
        <v>10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253" s="7" customFormat="1" ht="13.5" customHeight="1">
      <c r="A220" s="20" t="s">
        <v>18</v>
      </c>
      <c r="B220" s="21"/>
      <c r="C220" s="20">
        <f aca="true" t="shared" si="12" ref="C220:C230">SUM(E220:M220)</f>
        <v>134925</v>
      </c>
      <c r="D220" s="20"/>
      <c r="E220" s="20">
        <v>33438</v>
      </c>
      <c r="F220" s="29"/>
      <c r="G220" s="20">
        <v>13498</v>
      </c>
      <c r="H220" s="29"/>
      <c r="I220" s="20">
        <v>0</v>
      </c>
      <c r="J220" s="29"/>
      <c r="K220" s="20">
        <v>39820</v>
      </c>
      <c r="L220" s="29"/>
      <c r="M220" s="20">
        <v>48169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s="7" customFormat="1" ht="13.5" customHeight="1">
      <c r="A221" s="20" t="s">
        <v>118</v>
      </c>
      <c r="B221" s="21"/>
      <c r="C221" s="20">
        <f t="shared" si="12"/>
        <v>2240</v>
      </c>
      <c r="D221" s="20"/>
      <c r="E221" s="20">
        <v>0</v>
      </c>
      <c r="F221" s="29"/>
      <c r="G221" s="20">
        <v>0</v>
      </c>
      <c r="H221" s="29"/>
      <c r="I221" s="20">
        <v>2240</v>
      </c>
      <c r="J221" s="29"/>
      <c r="K221" s="20">
        <v>0</v>
      </c>
      <c r="L221" s="29"/>
      <c r="M221" s="20">
        <v>0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:253" s="7" customFormat="1" ht="13.5" customHeight="1">
      <c r="A222" s="20" t="s">
        <v>193</v>
      </c>
      <c r="B222" s="21"/>
      <c r="C222" s="20">
        <f t="shared" si="12"/>
        <v>43410</v>
      </c>
      <c r="D222" s="20"/>
      <c r="E222" s="20">
        <v>30567</v>
      </c>
      <c r="F222" s="29"/>
      <c r="G222" s="20">
        <v>12340</v>
      </c>
      <c r="H222" s="29"/>
      <c r="I222" s="20">
        <v>0</v>
      </c>
      <c r="J222" s="29"/>
      <c r="K222" s="20">
        <v>503</v>
      </c>
      <c r="L222" s="29"/>
      <c r="M222" s="20">
        <v>0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s="7" customFormat="1" ht="13.5" customHeight="1">
      <c r="A223" s="20" t="s">
        <v>21</v>
      </c>
      <c r="B223" s="21"/>
      <c r="C223" s="20">
        <f t="shared" si="12"/>
        <v>25936</v>
      </c>
      <c r="D223" s="20"/>
      <c r="E223" s="20">
        <v>16696</v>
      </c>
      <c r="F223" s="29"/>
      <c r="G223" s="20">
        <v>6740</v>
      </c>
      <c r="H223" s="29"/>
      <c r="I223" s="20">
        <v>0</v>
      </c>
      <c r="J223" s="29"/>
      <c r="K223" s="20">
        <v>2500</v>
      </c>
      <c r="L223" s="29"/>
      <c r="M223" s="20">
        <v>0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s="7" customFormat="1" ht="13.5" customHeight="1">
      <c r="A224" s="20" t="s">
        <v>22</v>
      </c>
      <c r="B224" s="21" t="s">
        <v>9</v>
      </c>
      <c r="C224" s="20">
        <f t="shared" si="12"/>
        <v>243027</v>
      </c>
      <c r="D224" s="20"/>
      <c r="E224" s="20">
        <v>171876</v>
      </c>
      <c r="F224" s="29"/>
      <c r="G224" s="20">
        <v>65752</v>
      </c>
      <c r="H224" s="29"/>
      <c r="I224" s="20">
        <v>121</v>
      </c>
      <c r="J224" s="29"/>
      <c r="K224" s="20">
        <v>5278</v>
      </c>
      <c r="L224" s="29"/>
      <c r="M224" s="20">
        <v>0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s="7" customFormat="1" ht="13.5" customHeight="1">
      <c r="A225" s="20" t="s">
        <v>54</v>
      </c>
      <c r="B225" s="21" t="s">
        <v>9</v>
      </c>
      <c r="C225" s="20">
        <f t="shared" si="12"/>
        <v>56470</v>
      </c>
      <c r="D225" s="20"/>
      <c r="E225" s="20">
        <v>40230</v>
      </c>
      <c r="F225" s="29"/>
      <c r="G225" s="20">
        <v>16240</v>
      </c>
      <c r="H225" s="29"/>
      <c r="I225" s="20">
        <v>0</v>
      </c>
      <c r="J225" s="29"/>
      <c r="K225" s="20">
        <v>0</v>
      </c>
      <c r="L225" s="29"/>
      <c r="M225" s="20">
        <v>0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s="7" customFormat="1" ht="13.5" customHeight="1">
      <c r="A226" s="20" t="s">
        <v>58</v>
      </c>
      <c r="B226" s="21" t="s">
        <v>9</v>
      </c>
      <c r="C226" s="20">
        <f t="shared" si="12"/>
        <v>3509</v>
      </c>
      <c r="D226" s="20"/>
      <c r="E226" s="20">
        <v>2500</v>
      </c>
      <c r="F226" s="29"/>
      <c r="G226" s="20">
        <v>1009</v>
      </c>
      <c r="H226" s="29"/>
      <c r="I226" s="20">
        <v>0</v>
      </c>
      <c r="J226" s="29"/>
      <c r="K226" s="20">
        <v>0</v>
      </c>
      <c r="L226" s="29"/>
      <c r="M226" s="20">
        <v>0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s="7" customFormat="1" ht="13.5" customHeight="1">
      <c r="A227" s="20" t="s">
        <v>285</v>
      </c>
      <c r="B227" s="21" t="s">
        <v>9</v>
      </c>
      <c r="C227" s="20">
        <f t="shared" si="12"/>
        <v>44918</v>
      </c>
      <c r="D227" s="20"/>
      <c r="E227" s="20">
        <v>32000</v>
      </c>
      <c r="F227" s="29"/>
      <c r="G227" s="20">
        <v>12918</v>
      </c>
      <c r="H227" s="29"/>
      <c r="I227" s="20">
        <v>0</v>
      </c>
      <c r="J227" s="29"/>
      <c r="K227" s="20">
        <v>0</v>
      </c>
      <c r="L227" s="29"/>
      <c r="M227" s="20">
        <v>0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s="7" customFormat="1" ht="13.5" customHeight="1">
      <c r="A228" s="20" t="s">
        <v>27</v>
      </c>
      <c r="B228" s="21" t="s">
        <v>9</v>
      </c>
      <c r="C228" s="20">
        <f t="shared" si="12"/>
        <v>126606</v>
      </c>
      <c r="D228" s="20"/>
      <c r="E228" s="20">
        <v>66221</v>
      </c>
      <c r="F228" s="29"/>
      <c r="G228" s="20">
        <v>29272</v>
      </c>
      <c r="H228" s="29"/>
      <c r="I228" s="20">
        <v>1727</v>
      </c>
      <c r="J228" s="29"/>
      <c r="K228" s="20">
        <v>17564</v>
      </c>
      <c r="L228" s="29"/>
      <c r="M228" s="20">
        <v>11822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s="7" customFormat="1" ht="13.5" customHeight="1">
      <c r="A229" s="20" t="s">
        <v>56</v>
      </c>
      <c r="B229" s="21" t="s">
        <v>9</v>
      </c>
      <c r="C229" s="25">
        <f t="shared" si="12"/>
        <v>17965</v>
      </c>
      <c r="D229" s="20"/>
      <c r="E229" s="25">
        <v>0</v>
      </c>
      <c r="F229" s="29"/>
      <c r="G229" s="25">
        <v>565</v>
      </c>
      <c r="H229" s="29"/>
      <c r="I229" s="25">
        <v>0</v>
      </c>
      <c r="J229" s="29"/>
      <c r="K229" s="25">
        <v>17400</v>
      </c>
      <c r="L229" s="29"/>
      <c r="M229" s="25">
        <v>0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s="7" customFormat="1" ht="13.5" customHeight="1">
      <c r="A230" s="20" t="s">
        <v>236</v>
      </c>
      <c r="B230" s="21" t="s">
        <v>9</v>
      </c>
      <c r="C230" s="25">
        <f t="shared" si="12"/>
        <v>699006</v>
      </c>
      <c r="D230" s="20"/>
      <c r="E230" s="25">
        <f>SUM(E220:E229)</f>
        <v>393528</v>
      </c>
      <c r="F230" s="29"/>
      <c r="G230" s="25">
        <f>SUM(G220:G229)</f>
        <v>158334</v>
      </c>
      <c r="H230" s="29"/>
      <c r="I230" s="25">
        <f>SUM(I220:I229)</f>
        <v>4088</v>
      </c>
      <c r="J230" s="29"/>
      <c r="K230" s="25">
        <f>SUM(K220:K229)</f>
        <v>83065</v>
      </c>
      <c r="L230" s="29"/>
      <c r="M230" s="25">
        <f>SUM(M220:M229)</f>
        <v>59991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:253" s="7" customFormat="1" ht="13.5" customHeight="1">
      <c r="A231" s="20"/>
      <c r="B231" s="21" t="s">
        <v>9</v>
      </c>
      <c r="C231" s="20"/>
      <c r="D231" s="20"/>
      <c r="E231" s="20"/>
      <c r="F231" s="29"/>
      <c r="G231" s="20"/>
      <c r="H231" s="29"/>
      <c r="I231" s="20"/>
      <c r="J231" s="29"/>
      <c r="K231" s="20"/>
      <c r="L231" s="29"/>
      <c r="M231" s="20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s="7" customFormat="1" ht="13.5" customHeight="1">
      <c r="A232" s="20" t="s">
        <v>305</v>
      </c>
      <c r="B232" s="21" t="s">
        <v>9</v>
      </c>
      <c r="C232" s="20"/>
      <c r="D232" s="20"/>
      <c r="E232" s="20" t="s">
        <v>10</v>
      </c>
      <c r="F232" s="29" t="s">
        <v>10</v>
      </c>
      <c r="G232" s="20" t="s">
        <v>10</v>
      </c>
      <c r="H232" s="29" t="s">
        <v>10</v>
      </c>
      <c r="I232" s="20" t="s">
        <v>10</v>
      </c>
      <c r="J232" s="29" t="s">
        <v>10</v>
      </c>
      <c r="K232" s="20" t="s">
        <v>10</v>
      </c>
      <c r="L232" s="29" t="s">
        <v>10</v>
      </c>
      <c r="M232" s="20" t="s">
        <v>10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s="7" customFormat="1" ht="13.5" customHeight="1">
      <c r="A233" s="20" t="s">
        <v>317</v>
      </c>
      <c r="B233" s="21"/>
      <c r="C233" s="20">
        <f>SUM(E233:M233)</f>
        <v>173023</v>
      </c>
      <c r="D233" s="20"/>
      <c r="E233" s="20">
        <v>129443</v>
      </c>
      <c r="F233" s="29"/>
      <c r="G233" s="20">
        <v>41005</v>
      </c>
      <c r="H233" s="29"/>
      <c r="I233" s="20">
        <v>0</v>
      </c>
      <c r="J233" s="29"/>
      <c r="K233" s="20">
        <v>2575</v>
      </c>
      <c r="L233" s="29"/>
      <c r="M233" s="20">
        <v>0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s="7" customFormat="1" ht="13.5" customHeight="1">
      <c r="A234" s="20" t="s">
        <v>318</v>
      </c>
      <c r="B234" s="21" t="s">
        <v>9</v>
      </c>
      <c r="C234" s="25">
        <f>SUM(E234:M234)</f>
        <v>273071</v>
      </c>
      <c r="D234" s="20"/>
      <c r="E234" s="25">
        <v>209250</v>
      </c>
      <c r="F234" s="29"/>
      <c r="G234" s="25">
        <v>63821</v>
      </c>
      <c r="H234" s="29"/>
      <c r="I234" s="25">
        <v>0</v>
      </c>
      <c r="J234" s="29"/>
      <c r="K234" s="25">
        <v>0</v>
      </c>
      <c r="L234" s="29"/>
      <c r="M234" s="25">
        <v>0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s="7" customFormat="1" ht="13.5" customHeight="1">
      <c r="A235" s="20" t="s">
        <v>311</v>
      </c>
      <c r="B235" s="21" t="s">
        <v>9</v>
      </c>
      <c r="C235" s="25">
        <f>SUM(E235:M235)</f>
        <v>446094</v>
      </c>
      <c r="D235" s="20"/>
      <c r="E235" s="25">
        <f>SUM(E233:E234)</f>
        <v>338693</v>
      </c>
      <c r="F235" s="29"/>
      <c r="G235" s="25">
        <f>SUM(G233:G234)</f>
        <v>104826</v>
      </c>
      <c r="H235" s="29"/>
      <c r="I235" s="25">
        <f>SUM(I233:I234)</f>
        <v>0</v>
      </c>
      <c r="J235" s="29"/>
      <c r="K235" s="25">
        <f>SUM(K233:K234)</f>
        <v>2575</v>
      </c>
      <c r="L235" s="29"/>
      <c r="M235" s="25">
        <f>SUM(M233:M234)</f>
        <v>0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s="7" customFormat="1" ht="13.5" customHeight="1">
      <c r="A236" s="20"/>
      <c r="B236" s="21"/>
      <c r="C236" s="29"/>
      <c r="D236" s="20"/>
      <c r="E236" s="29"/>
      <c r="F236" s="29"/>
      <c r="G236" s="29"/>
      <c r="H236" s="29"/>
      <c r="I236" s="29"/>
      <c r="J236" s="29"/>
      <c r="K236" s="29"/>
      <c r="L236" s="29"/>
      <c r="M236" s="29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s="7" customFormat="1" ht="13.5" customHeight="1">
      <c r="A237" s="20" t="s">
        <v>227</v>
      </c>
      <c r="B237" s="21"/>
      <c r="C237" s="25">
        <f>SUM(E237:M237)</f>
        <v>3250</v>
      </c>
      <c r="D237" s="20"/>
      <c r="E237" s="25">
        <v>0</v>
      </c>
      <c r="F237" s="29"/>
      <c r="G237" s="25">
        <v>0</v>
      </c>
      <c r="H237" s="29"/>
      <c r="I237" s="25">
        <v>0</v>
      </c>
      <c r="J237" s="29"/>
      <c r="K237" s="25">
        <v>3250</v>
      </c>
      <c r="L237" s="29"/>
      <c r="M237" s="25">
        <v>0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s="7" customFormat="1" ht="13.5" customHeight="1">
      <c r="A238" s="20"/>
      <c r="B238" s="21"/>
      <c r="C238" s="20"/>
      <c r="D238" s="20"/>
      <c r="E238" s="20"/>
      <c r="F238" s="29"/>
      <c r="G238" s="20"/>
      <c r="H238" s="29"/>
      <c r="I238" s="20"/>
      <c r="J238" s="29"/>
      <c r="K238" s="20"/>
      <c r="L238" s="29"/>
      <c r="M238" s="20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253" s="7" customFormat="1" ht="13.5" customHeight="1">
      <c r="A239" s="20" t="s">
        <v>258</v>
      </c>
      <c r="B239" s="21" t="s">
        <v>9</v>
      </c>
      <c r="C239" s="25">
        <f>SUM(E239:M239)</f>
        <v>2434837</v>
      </c>
      <c r="D239" s="20"/>
      <c r="E239" s="25">
        <v>1613744</v>
      </c>
      <c r="F239" s="29"/>
      <c r="G239" s="25">
        <v>617532</v>
      </c>
      <c r="H239" s="29"/>
      <c r="I239" s="25">
        <v>33637</v>
      </c>
      <c r="J239" s="29"/>
      <c r="K239" s="25">
        <v>169924</v>
      </c>
      <c r="L239" s="29"/>
      <c r="M239" s="25">
        <v>0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s="7" customFormat="1" ht="13.5" customHeight="1">
      <c r="A240" s="20"/>
      <c r="B240" s="21"/>
      <c r="C240" s="20"/>
      <c r="D240" s="20"/>
      <c r="E240" s="20"/>
      <c r="F240" s="29"/>
      <c r="G240" s="20"/>
      <c r="H240" s="29"/>
      <c r="I240" s="20"/>
      <c r="J240" s="29"/>
      <c r="K240" s="20"/>
      <c r="L240" s="29"/>
      <c r="M240" s="20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s="7" customFormat="1" ht="13.5" customHeight="1">
      <c r="A241" s="20" t="s">
        <v>172</v>
      </c>
      <c r="B241" s="21" t="s">
        <v>9</v>
      </c>
      <c r="C241" s="20"/>
      <c r="D241" s="20"/>
      <c r="E241" s="20"/>
      <c r="F241" s="29"/>
      <c r="G241" s="20"/>
      <c r="H241" s="29"/>
      <c r="I241" s="20"/>
      <c r="J241" s="29"/>
      <c r="K241" s="20"/>
      <c r="L241" s="29"/>
      <c r="M241" s="20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s="7" customFormat="1" ht="13.5" customHeight="1">
      <c r="A242" s="20" t="s">
        <v>65</v>
      </c>
      <c r="B242" s="21" t="s">
        <v>9</v>
      </c>
      <c r="C242" s="20">
        <f>SUM(E242:M242)</f>
        <v>299861</v>
      </c>
      <c r="D242" s="20"/>
      <c r="E242" s="24">
        <v>186261</v>
      </c>
      <c r="F242" s="29"/>
      <c r="G242" s="24">
        <v>58730</v>
      </c>
      <c r="H242" s="29"/>
      <c r="I242" s="24">
        <v>18826</v>
      </c>
      <c r="J242" s="29"/>
      <c r="K242" s="24">
        <v>31904</v>
      </c>
      <c r="L242" s="29"/>
      <c r="M242" s="24">
        <v>4140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s="7" customFormat="1" ht="13.5" customHeight="1">
      <c r="A243" s="20" t="s">
        <v>66</v>
      </c>
      <c r="B243" s="21" t="s">
        <v>9</v>
      </c>
      <c r="C243" s="25">
        <f>SUM(E243:M243)</f>
        <v>20308</v>
      </c>
      <c r="D243" s="20"/>
      <c r="E243" s="24">
        <v>0</v>
      </c>
      <c r="F243" s="29"/>
      <c r="G243" s="24">
        <v>0</v>
      </c>
      <c r="H243" s="29"/>
      <c r="I243" s="24">
        <v>15645</v>
      </c>
      <c r="J243" s="29"/>
      <c r="K243" s="24">
        <v>4663</v>
      </c>
      <c r="L243" s="29"/>
      <c r="M243" s="24">
        <v>0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s="7" customFormat="1" ht="13.5" customHeight="1">
      <c r="A244" s="20" t="s">
        <v>127</v>
      </c>
      <c r="B244" s="21" t="s">
        <v>9</v>
      </c>
      <c r="C244" s="25">
        <f>SUM(E244:M244)</f>
        <v>320169</v>
      </c>
      <c r="D244" s="20"/>
      <c r="E244" s="27">
        <f>SUM(E242:E243)</f>
        <v>186261</v>
      </c>
      <c r="F244" s="29"/>
      <c r="G244" s="27">
        <f>SUM(G242:G243)</f>
        <v>58730</v>
      </c>
      <c r="H244" s="29"/>
      <c r="I244" s="27">
        <f>SUM(I242:I243)</f>
        <v>34471</v>
      </c>
      <c r="J244" s="29"/>
      <c r="K244" s="27">
        <f>SUM(K242:K243)</f>
        <v>36567</v>
      </c>
      <c r="L244" s="29"/>
      <c r="M244" s="27">
        <f>SUM(M242:M243)</f>
        <v>4140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253" s="7" customFormat="1" ht="13.5" customHeight="1">
      <c r="A245" s="20"/>
      <c r="B245" s="21" t="s">
        <v>9</v>
      </c>
      <c r="C245" s="20"/>
      <c r="D245" s="20"/>
      <c r="E245" s="20"/>
      <c r="F245" s="29"/>
      <c r="G245" s="20"/>
      <c r="H245" s="29"/>
      <c r="I245" s="20"/>
      <c r="J245" s="29"/>
      <c r="K245" s="20"/>
      <c r="L245" s="29"/>
      <c r="M245" s="20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s="7" customFormat="1" ht="13.5" customHeight="1">
      <c r="A246" s="20" t="s">
        <v>238</v>
      </c>
      <c r="B246" s="21" t="s">
        <v>9</v>
      </c>
      <c r="C246" s="20"/>
      <c r="D246" s="20"/>
      <c r="E246" s="20" t="s">
        <v>9</v>
      </c>
      <c r="F246" s="29" t="s">
        <v>9</v>
      </c>
      <c r="G246" s="20" t="s">
        <v>9</v>
      </c>
      <c r="H246" s="29" t="s">
        <v>9</v>
      </c>
      <c r="I246" s="20" t="s">
        <v>9</v>
      </c>
      <c r="J246" s="29" t="s">
        <v>9</v>
      </c>
      <c r="K246" s="20" t="s">
        <v>9</v>
      </c>
      <c r="L246" s="29" t="s">
        <v>9</v>
      </c>
      <c r="M246" s="20" t="s">
        <v>9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s="7" customFormat="1" ht="13.5" customHeight="1">
      <c r="A247" s="20" t="s">
        <v>29</v>
      </c>
      <c r="B247" s="21" t="s">
        <v>9</v>
      </c>
      <c r="C247" s="20">
        <f aca="true" t="shared" si="13" ref="C247:C253">SUM(E247:M247)</f>
        <v>5521526</v>
      </c>
      <c r="D247" s="20"/>
      <c r="E247" s="20">
        <v>3590701</v>
      </c>
      <c r="F247" s="29"/>
      <c r="G247" s="20">
        <v>1455295</v>
      </c>
      <c r="H247" s="29"/>
      <c r="I247" s="20">
        <v>29814</v>
      </c>
      <c r="J247" s="29"/>
      <c r="K247" s="20">
        <v>297181</v>
      </c>
      <c r="L247" s="29"/>
      <c r="M247" s="20">
        <v>148535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s="7" customFormat="1" ht="13.5" customHeight="1">
      <c r="A248" s="20" t="s">
        <v>57</v>
      </c>
      <c r="B248" s="21" t="s">
        <v>9</v>
      </c>
      <c r="C248" s="20">
        <f t="shared" si="13"/>
        <v>3968727</v>
      </c>
      <c r="D248" s="20"/>
      <c r="E248" s="20">
        <v>2578630</v>
      </c>
      <c r="F248" s="29"/>
      <c r="G248" s="20">
        <v>967099</v>
      </c>
      <c r="H248" s="29"/>
      <c r="I248" s="20">
        <v>16728</v>
      </c>
      <c r="J248" s="29"/>
      <c r="K248" s="20">
        <v>233828</v>
      </c>
      <c r="L248" s="29"/>
      <c r="M248" s="20">
        <v>172442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s="7" customFormat="1" ht="13.5" customHeight="1">
      <c r="A249" s="20" t="s">
        <v>304</v>
      </c>
      <c r="B249" s="21" t="s">
        <v>9</v>
      </c>
      <c r="C249" s="20">
        <f t="shared" si="13"/>
        <v>1874984</v>
      </c>
      <c r="D249" s="20"/>
      <c r="E249" s="20">
        <v>1101151</v>
      </c>
      <c r="F249" s="29"/>
      <c r="G249" s="20">
        <v>447322</v>
      </c>
      <c r="H249" s="29"/>
      <c r="I249" s="20">
        <v>14098</v>
      </c>
      <c r="J249" s="29"/>
      <c r="K249" s="20">
        <v>155145</v>
      </c>
      <c r="L249" s="29"/>
      <c r="M249" s="20">
        <v>157268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s="7" customFormat="1" ht="13.5" customHeight="1">
      <c r="A250" s="20" t="s">
        <v>55</v>
      </c>
      <c r="B250" s="21" t="s">
        <v>9</v>
      </c>
      <c r="C250" s="20">
        <f t="shared" si="13"/>
        <v>3177033</v>
      </c>
      <c r="D250" s="20"/>
      <c r="E250" s="20">
        <v>2244128</v>
      </c>
      <c r="F250" s="29"/>
      <c r="G250" s="20">
        <v>905936</v>
      </c>
      <c r="H250" s="29"/>
      <c r="I250" s="20">
        <v>12411</v>
      </c>
      <c r="J250" s="29"/>
      <c r="K250" s="20">
        <v>7909</v>
      </c>
      <c r="L250" s="29"/>
      <c r="M250" s="20">
        <v>6649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s="7" customFormat="1" ht="13.5" customHeight="1">
      <c r="A251" s="20" t="s">
        <v>222</v>
      </c>
      <c r="B251" s="21"/>
      <c r="C251" s="20">
        <f t="shared" si="13"/>
        <v>48910</v>
      </c>
      <c r="D251" s="20"/>
      <c r="E251" s="20">
        <v>34844</v>
      </c>
      <c r="F251" s="29"/>
      <c r="G251" s="20">
        <v>14066</v>
      </c>
      <c r="H251" s="29"/>
      <c r="I251" s="20">
        <v>0</v>
      </c>
      <c r="J251" s="29"/>
      <c r="K251" s="20">
        <v>0</v>
      </c>
      <c r="L251" s="29"/>
      <c r="M251" s="20">
        <v>0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s="7" customFormat="1" ht="13.5" customHeight="1">
      <c r="A252" s="20" t="s">
        <v>59</v>
      </c>
      <c r="B252" s="21" t="s">
        <v>9</v>
      </c>
      <c r="C252" s="25">
        <f t="shared" si="13"/>
        <v>4518013</v>
      </c>
      <c r="D252" s="20"/>
      <c r="E252" s="25">
        <v>3211508</v>
      </c>
      <c r="F252" s="29"/>
      <c r="G252" s="25">
        <v>1258215</v>
      </c>
      <c r="H252" s="29"/>
      <c r="I252" s="25">
        <v>2996</v>
      </c>
      <c r="J252" s="29"/>
      <c r="K252" s="25">
        <v>45294</v>
      </c>
      <c r="L252" s="29"/>
      <c r="M252" s="25">
        <v>0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s="7" customFormat="1" ht="13.5" customHeight="1">
      <c r="A253" s="20" t="s">
        <v>243</v>
      </c>
      <c r="B253" s="21" t="s">
        <v>9</v>
      </c>
      <c r="C253" s="25">
        <f t="shared" si="13"/>
        <v>19109193</v>
      </c>
      <c r="D253" s="20"/>
      <c r="E253" s="25">
        <f>SUM(E247:E252)</f>
        <v>12760962</v>
      </c>
      <c r="F253" s="29"/>
      <c r="G253" s="25">
        <f>SUM(G247:G252)</f>
        <v>5047933</v>
      </c>
      <c r="H253" s="29"/>
      <c r="I253" s="25">
        <f>SUM(I247:I252)</f>
        <v>76047</v>
      </c>
      <c r="J253" s="29"/>
      <c r="K253" s="25">
        <f>SUM(K247:K252)</f>
        <v>739357</v>
      </c>
      <c r="L253" s="29"/>
      <c r="M253" s="25">
        <f>SUM(M247:M252)</f>
        <v>484894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1:253" s="7" customFormat="1" ht="13.5" customHeight="1">
      <c r="A254" s="20"/>
      <c r="B254" s="21" t="s">
        <v>9</v>
      </c>
      <c r="C254" s="20"/>
      <c r="D254" s="20"/>
      <c r="E254" s="20"/>
      <c r="F254" s="29"/>
      <c r="G254" s="20"/>
      <c r="H254" s="29"/>
      <c r="I254" s="20"/>
      <c r="J254" s="29"/>
      <c r="K254" s="20"/>
      <c r="L254" s="29"/>
      <c r="M254" s="20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1:253" s="7" customFormat="1" ht="13.5" customHeight="1">
      <c r="A255" s="20" t="s">
        <v>171</v>
      </c>
      <c r="B255" s="21" t="s">
        <v>9</v>
      </c>
      <c r="C255" s="20" t="s">
        <v>9</v>
      </c>
      <c r="D255" s="20"/>
      <c r="E255" s="20" t="s">
        <v>9</v>
      </c>
      <c r="F255" s="29" t="s">
        <v>9</v>
      </c>
      <c r="G255" s="20" t="s">
        <v>9</v>
      </c>
      <c r="H255" s="29" t="s">
        <v>9</v>
      </c>
      <c r="I255" s="20" t="s">
        <v>9</v>
      </c>
      <c r="J255" s="29" t="s">
        <v>9</v>
      </c>
      <c r="K255" s="20" t="s">
        <v>9</v>
      </c>
      <c r="L255" s="29" t="s">
        <v>9</v>
      </c>
      <c r="M255" s="20" t="s">
        <v>9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1:253" s="7" customFormat="1" ht="13.5" customHeight="1">
      <c r="A256" s="20" t="s">
        <v>119</v>
      </c>
      <c r="B256" s="21"/>
      <c r="C256" s="20">
        <f aca="true" t="shared" si="14" ref="C256:C264">SUM(E256:M256)</f>
        <v>305723</v>
      </c>
      <c r="D256" s="20"/>
      <c r="E256" s="20">
        <v>204727</v>
      </c>
      <c r="F256" s="29"/>
      <c r="G256" s="20">
        <v>79638</v>
      </c>
      <c r="H256" s="29"/>
      <c r="I256" s="20">
        <v>4450</v>
      </c>
      <c r="J256" s="29"/>
      <c r="K256" s="20">
        <v>13829</v>
      </c>
      <c r="L256" s="29"/>
      <c r="M256" s="20">
        <v>3079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1:253" s="7" customFormat="1" ht="13.5" customHeight="1">
      <c r="A257" s="20" t="s">
        <v>49</v>
      </c>
      <c r="B257" s="21" t="s">
        <v>9</v>
      </c>
      <c r="C257" s="20">
        <f t="shared" si="14"/>
        <v>1419733</v>
      </c>
      <c r="D257" s="20"/>
      <c r="E257" s="20">
        <v>263861</v>
      </c>
      <c r="F257" s="29"/>
      <c r="G257" s="20">
        <v>108773</v>
      </c>
      <c r="H257" s="29"/>
      <c r="I257" s="20">
        <v>57138</v>
      </c>
      <c r="J257" s="29"/>
      <c r="K257" s="20">
        <v>713637</v>
      </c>
      <c r="L257" s="29"/>
      <c r="M257" s="20">
        <v>276324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1:253" s="7" customFormat="1" ht="13.5" customHeight="1">
      <c r="A258" s="20" t="s">
        <v>67</v>
      </c>
      <c r="B258" s="21" t="s">
        <v>9</v>
      </c>
      <c r="C258" s="20">
        <f t="shared" si="14"/>
        <v>2224828</v>
      </c>
      <c r="D258" s="20"/>
      <c r="E258" s="20">
        <v>1229713</v>
      </c>
      <c r="F258" s="29"/>
      <c r="G258" s="20">
        <v>483139</v>
      </c>
      <c r="H258" s="29"/>
      <c r="I258" s="20">
        <v>22696</v>
      </c>
      <c r="J258" s="29"/>
      <c r="K258" s="20">
        <v>249040</v>
      </c>
      <c r="L258" s="29"/>
      <c r="M258" s="20">
        <v>240240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1:253" s="7" customFormat="1" ht="13.5" customHeight="1">
      <c r="A259" s="20" t="s">
        <v>319</v>
      </c>
      <c r="B259" s="21" t="s">
        <v>9</v>
      </c>
      <c r="C259" s="20">
        <f t="shared" si="14"/>
        <v>975533</v>
      </c>
      <c r="D259" s="20"/>
      <c r="E259" s="20">
        <v>544663</v>
      </c>
      <c r="F259" s="29"/>
      <c r="G259" s="20">
        <v>208925</v>
      </c>
      <c r="H259" s="29"/>
      <c r="I259" s="20">
        <v>1714</v>
      </c>
      <c r="J259" s="29"/>
      <c r="K259" s="20">
        <v>219296</v>
      </c>
      <c r="L259" s="29"/>
      <c r="M259" s="20">
        <v>935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s="7" customFormat="1" ht="13.5" customHeight="1">
      <c r="A260" s="20" t="s">
        <v>16</v>
      </c>
      <c r="B260" s="21" t="s">
        <v>9</v>
      </c>
      <c r="C260" s="20">
        <f t="shared" si="14"/>
        <v>339046</v>
      </c>
      <c r="D260" s="20"/>
      <c r="E260" s="20">
        <v>300247</v>
      </c>
      <c r="F260" s="29"/>
      <c r="G260" s="20">
        <v>0</v>
      </c>
      <c r="H260" s="29"/>
      <c r="I260" s="20">
        <v>3823</v>
      </c>
      <c r="J260" s="29"/>
      <c r="K260" s="20">
        <v>9910</v>
      </c>
      <c r="L260" s="29"/>
      <c r="M260" s="20">
        <v>25066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s="7" customFormat="1" ht="13.5" customHeight="1">
      <c r="A261" s="20" t="s">
        <v>312</v>
      </c>
      <c r="B261" s="21"/>
      <c r="C261" s="20">
        <f t="shared" si="14"/>
        <v>-117371</v>
      </c>
      <c r="D261" s="20"/>
      <c r="E261" s="20">
        <v>199206</v>
      </c>
      <c r="F261" s="29"/>
      <c r="G261" s="20">
        <v>51403</v>
      </c>
      <c r="H261" s="29"/>
      <c r="I261" s="20">
        <v>3305</v>
      </c>
      <c r="J261" s="29"/>
      <c r="K261" s="20">
        <v>-383967</v>
      </c>
      <c r="L261" s="29"/>
      <c r="M261" s="20">
        <v>12682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s="7" customFormat="1" ht="13.5" customHeight="1">
      <c r="A262" s="20" t="s">
        <v>52</v>
      </c>
      <c r="B262" s="21"/>
      <c r="C262" s="20">
        <f t="shared" si="14"/>
        <v>2645965</v>
      </c>
      <c r="D262" s="20"/>
      <c r="E262" s="20">
        <v>1693249</v>
      </c>
      <c r="F262" s="29"/>
      <c r="G262" s="20">
        <v>700869</v>
      </c>
      <c r="H262" s="29"/>
      <c r="I262" s="20">
        <v>3339</v>
      </c>
      <c r="J262" s="29"/>
      <c r="K262" s="20">
        <v>158463</v>
      </c>
      <c r="L262" s="29"/>
      <c r="M262" s="20">
        <v>90045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s="7" customFormat="1" ht="13.5" customHeight="1">
      <c r="A263" s="20" t="s">
        <v>286</v>
      </c>
      <c r="B263" s="21"/>
      <c r="C263" s="20">
        <f t="shared" si="14"/>
        <v>-373</v>
      </c>
      <c r="D263" s="20"/>
      <c r="E263" s="20">
        <v>0</v>
      </c>
      <c r="F263" s="29"/>
      <c r="G263" s="20">
        <v>-373</v>
      </c>
      <c r="H263" s="29"/>
      <c r="I263" s="20">
        <v>0</v>
      </c>
      <c r="J263" s="29"/>
      <c r="K263" s="20">
        <v>0</v>
      </c>
      <c r="L263" s="29"/>
      <c r="M263" s="20">
        <v>0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s="7" customFormat="1" ht="13.5" customHeight="1">
      <c r="A264" s="20" t="s">
        <v>121</v>
      </c>
      <c r="B264" s="21" t="s">
        <v>9</v>
      </c>
      <c r="C264" s="27">
        <f t="shared" si="14"/>
        <v>7793084</v>
      </c>
      <c r="D264" s="20"/>
      <c r="E264" s="27">
        <f>SUM(E256:E263)</f>
        <v>4435666</v>
      </c>
      <c r="F264" s="29"/>
      <c r="G264" s="27">
        <f>SUM(G256:G263)</f>
        <v>1632374</v>
      </c>
      <c r="H264" s="29"/>
      <c r="I264" s="27">
        <f>SUM(I256:I263)</f>
        <v>96465</v>
      </c>
      <c r="J264" s="29"/>
      <c r="K264" s="27">
        <f>SUM(K256:K263)</f>
        <v>980208</v>
      </c>
      <c r="L264" s="29"/>
      <c r="M264" s="27">
        <f>SUM(M256:M263)</f>
        <v>648371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s="7" customFormat="1" ht="13.5" customHeight="1">
      <c r="A265" s="20"/>
      <c r="B265" s="21" t="s">
        <v>9</v>
      </c>
      <c r="C265" s="20"/>
      <c r="D265" s="20"/>
      <c r="E265" s="20"/>
      <c r="F265" s="29"/>
      <c r="G265" s="20"/>
      <c r="H265" s="29"/>
      <c r="I265" s="20"/>
      <c r="J265" s="29"/>
      <c r="K265" s="20"/>
      <c r="L265" s="29"/>
      <c r="M265" s="20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s="7" customFormat="1" ht="13.5" customHeight="1">
      <c r="A266" s="20" t="s">
        <v>128</v>
      </c>
      <c r="B266" s="21" t="s">
        <v>9</v>
      </c>
      <c r="C266" s="25">
        <f>SUM(E266:M266)</f>
        <v>59073100</v>
      </c>
      <c r="D266" s="20"/>
      <c r="E266" s="25">
        <f>E264+E253+E244+E239+E237+E235+E230+E217+E201+E199+E189+E187+E185+E183+E172</f>
        <v>38188183</v>
      </c>
      <c r="F266" s="29"/>
      <c r="G266" s="25">
        <f>G264+G253+G244+G239+G237+G235+G230+G217+G201+G199+G189+G187+G185+G183+G172</f>
        <v>14837072</v>
      </c>
      <c r="H266" s="29"/>
      <c r="I266" s="25">
        <f>I264+I253+I244+I239+I237+I235+I230+I217+I201+I199+I189+I187+I185+I183+I172</f>
        <v>526648</v>
      </c>
      <c r="J266" s="29"/>
      <c r="K266" s="25">
        <f>K264+K253+K244+K239+K237+K235+K230+K217+K201+K199+K189+K187+K185+K183+K172</f>
        <v>4003645</v>
      </c>
      <c r="L266" s="29"/>
      <c r="M266" s="25">
        <f>M264+M253+M244+M239+M237+M235+M230+M217+M201+M199+M189+M187+M185+M183+M172</f>
        <v>1517552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s="7" customFormat="1" ht="13.5" customHeight="1">
      <c r="A267" s="20"/>
      <c r="B267" s="21" t="s">
        <v>9</v>
      </c>
      <c r="C267" s="20"/>
      <c r="D267" s="20"/>
      <c r="E267" s="20"/>
      <c r="F267" s="29"/>
      <c r="G267" s="20"/>
      <c r="H267" s="29"/>
      <c r="I267" s="20"/>
      <c r="J267" s="29"/>
      <c r="K267" s="20"/>
      <c r="L267" s="29"/>
      <c r="M267" s="20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s="7" customFormat="1" ht="13.5" customHeight="1">
      <c r="A268" s="20" t="s">
        <v>161</v>
      </c>
      <c r="B268" s="21" t="s">
        <v>9</v>
      </c>
      <c r="C268" s="20" t="s">
        <v>9</v>
      </c>
      <c r="D268" s="20"/>
      <c r="E268" s="20" t="s">
        <v>9</v>
      </c>
      <c r="F268" s="29" t="s">
        <v>9</v>
      </c>
      <c r="G268" s="20" t="s">
        <v>9</v>
      </c>
      <c r="H268" s="29" t="s">
        <v>9</v>
      </c>
      <c r="I268" s="20" t="s">
        <v>9</v>
      </c>
      <c r="J268" s="29" t="s">
        <v>9</v>
      </c>
      <c r="K268" s="20" t="s">
        <v>9</v>
      </c>
      <c r="L268" s="29" t="s">
        <v>9</v>
      </c>
      <c r="M268" s="20" t="s">
        <v>9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s="7" customFormat="1" ht="13.5" customHeight="1">
      <c r="A269" s="20" t="s">
        <v>220</v>
      </c>
      <c r="B269" s="21" t="s">
        <v>9</v>
      </c>
      <c r="C269" s="20" t="s">
        <v>10</v>
      </c>
      <c r="D269" s="20"/>
      <c r="E269" s="20" t="s">
        <v>10</v>
      </c>
      <c r="F269" s="29" t="s">
        <v>10</v>
      </c>
      <c r="G269" s="20" t="s">
        <v>10</v>
      </c>
      <c r="H269" s="29" t="s">
        <v>10</v>
      </c>
      <c r="I269" s="20" t="s">
        <v>10</v>
      </c>
      <c r="J269" s="29" t="s">
        <v>10</v>
      </c>
      <c r="K269" s="20" t="s">
        <v>10</v>
      </c>
      <c r="L269" s="29" t="s">
        <v>10</v>
      </c>
      <c r="M269" s="20" t="s">
        <v>10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s="7" customFormat="1" ht="13.5" customHeight="1">
      <c r="A270" s="20" t="s">
        <v>315</v>
      </c>
      <c r="B270" s="21"/>
      <c r="C270" s="29">
        <f>SUM(E270:M270)</f>
        <v>105976</v>
      </c>
      <c r="D270" s="20"/>
      <c r="E270" s="20">
        <v>0</v>
      </c>
      <c r="F270" s="29"/>
      <c r="G270" s="20">
        <v>0</v>
      </c>
      <c r="H270" s="29"/>
      <c r="I270" s="20">
        <v>6374</v>
      </c>
      <c r="J270" s="29"/>
      <c r="K270" s="20">
        <v>79792</v>
      </c>
      <c r="L270" s="29"/>
      <c r="M270" s="20">
        <v>19810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s="7" customFormat="1" ht="13.5" customHeight="1">
      <c r="A271" s="20" t="s">
        <v>151</v>
      </c>
      <c r="B271" s="21"/>
      <c r="C271" s="29">
        <f>SUM(E271:M271)</f>
        <v>54</v>
      </c>
      <c r="D271" s="20"/>
      <c r="E271" s="29">
        <v>0</v>
      </c>
      <c r="F271" s="29"/>
      <c r="G271" s="29">
        <v>0</v>
      </c>
      <c r="H271" s="29"/>
      <c r="I271" s="29">
        <v>0</v>
      </c>
      <c r="J271" s="29"/>
      <c r="K271" s="29">
        <v>54</v>
      </c>
      <c r="L271" s="29"/>
      <c r="M271" s="29">
        <v>0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s="7" customFormat="1" ht="13.5" customHeight="1">
      <c r="A272" s="20" t="s">
        <v>35</v>
      </c>
      <c r="B272" s="21"/>
      <c r="C272" s="29">
        <f>SUM(E272:M272)</f>
        <v>301</v>
      </c>
      <c r="D272" s="20"/>
      <c r="E272" s="29">
        <v>0</v>
      </c>
      <c r="F272" s="29"/>
      <c r="G272" s="29">
        <v>0</v>
      </c>
      <c r="H272" s="29"/>
      <c r="I272" s="29">
        <v>0</v>
      </c>
      <c r="J272" s="29"/>
      <c r="K272" s="29">
        <v>301</v>
      </c>
      <c r="L272" s="29"/>
      <c r="M272" s="29">
        <v>0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s="7" customFormat="1" ht="13.5" customHeight="1">
      <c r="A273" s="20" t="s">
        <v>221</v>
      </c>
      <c r="B273" s="21" t="s">
        <v>9</v>
      </c>
      <c r="C273" s="27">
        <f>SUM(E273:M273)</f>
        <v>106331</v>
      </c>
      <c r="D273" s="20"/>
      <c r="E273" s="27">
        <f>SUM(E270:E272)</f>
        <v>0</v>
      </c>
      <c r="F273" s="29"/>
      <c r="G273" s="27">
        <f>SUM(G270:G272)</f>
        <v>0</v>
      </c>
      <c r="H273" s="29"/>
      <c r="I273" s="27">
        <f>SUM(I270:I272)</f>
        <v>6374</v>
      </c>
      <c r="J273" s="29"/>
      <c r="K273" s="27">
        <f>SUM(K270:K272)</f>
        <v>80147</v>
      </c>
      <c r="L273" s="29"/>
      <c r="M273" s="27">
        <f>SUM(M270:M272)</f>
        <v>19810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s="7" customFormat="1" ht="13.5" customHeight="1">
      <c r="A274" s="20"/>
      <c r="B274" s="21"/>
      <c r="C274" s="29"/>
      <c r="D274" s="20"/>
      <c r="E274" s="29"/>
      <c r="F274" s="29"/>
      <c r="G274" s="29"/>
      <c r="H274" s="29"/>
      <c r="I274" s="29"/>
      <c r="J274" s="29"/>
      <c r="K274" s="29"/>
      <c r="L274" s="29"/>
      <c r="M274" s="29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s="7" customFormat="1" ht="13.5" customHeight="1">
      <c r="A275" s="20" t="s">
        <v>152</v>
      </c>
      <c r="B275" s="21"/>
      <c r="C275" s="25">
        <f>SUM(E275:M275)</f>
        <v>18940</v>
      </c>
      <c r="D275" s="20"/>
      <c r="E275" s="25">
        <v>-720</v>
      </c>
      <c r="F275" s="29"/>
      <c r="G275" s="25">
        <v>0</v>
      </c>
      <c r="H275" s="29"/>
      <c r="I275" s="25">
        <v>7771</v>
      </c>
      <c r="J275" s="29"/>
      <c r="K275" s="25">
        <v>11889</v>
      </c>
      <c r="L275" s="29"/>
      <c r="M275" s="25">
        <v>0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s="7" customFormat="1" ht="13.5" customHeight="1">
      <c r="A276" s="20"/>
      <c r="B276" s="21"/>
      <c r="C276" s="29"/>
      <c r="D276" s="20"/>
      <c r="E276" s="29"/>
      <c r="F276" s="29"/>
      <c r="G276" s="29"/>
      <c r="H276" s="29"/>
      <c r="I276" s="29"/>
      <c r="J276" s="29"/>
      <c r="K276" s="29"/>
      <c r="L276" s="29"/>
      <c r="M276" s="29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s="7" customFormat="1" ht="13.5" customHeight="1">
      <c r="A277" s="20" t="s">
        <v>61</v>
      </c>
      <c r="B277" s="21"/>
      <c r="C277" s="25">
        <f>SUM(E277:M277)</f>
        <v>283544</v>
      </c>
      <c r="D277" s="20"/>
      <c r="E277" s="25">
        <v>196301</v>
      </c>
      <c r="F277" s="29"/>
      <c r="G277" s="25">
        <v>69683</v>
      </c>
      <c r="H277" s="29"/>
      <c r="I277" s="25">
        <v>245</v>
      </c>
      <c r="J277" s="29"/>
      <c r="K277" s="25">
        <v>17315</v>
      </c>
      <c r="L277" s="29"/>
      <c r="M277" s="25">
        <v>0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s="7" customFormat="1" ht="13.5" customHeight="1">
      <c r="A278" s="20"/>
      <c r="B278" s="21" t="s">
        <v>9</v>
      </c>
      <c r="C278" s="32"/>
      <c r="D278" s="20"/>
      <c r="E278" s="20"/>
      <c r="F278" s="29"/>
      <c r="G278" s="20"/>
      <c r="H278" s="29"/>
      <c r="I278" s="20"/>
      <c r="J278" s="29"/>
      <c r="K278" s="20"/>
      <c r="L278" s="29"/>
      <c r="M278" s="20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s="7" customFormat="1" ht="13.5" customHeight="1">
      <c r="A279" s="20" t="s">
        <v>167</v>
      </c>
      <c r="B279" s="21"/>
      <c r="C279" s="29"/>
      <c r="D279" s="20"/>
      <c r="E279" s="20"/>
      <c r="F279" s="29"/>
      <c r="G279" s="20"/>
      <c r="H279" s="29"/>
      <c r="I279" s="20"/>
      <c r="J279" s="29"/>
      <c r="K279" s="20"/>
      <c r="L279" s="29"/>
      <c r="M279" s="20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s="7" customFormat="1" ht="13.5" customHeight="1">
      <c r="A280" s="20" t="s">
        <v>58</v>
      </c>
      <c r="B280" s="21"/>
      <c r="C280" s="25">
        <f>SUM(E280:M280)</f>
        <v>240</v>
      </c>
      <c r="D280" s="20"/>
      <c r="E280" s="25">
        <v>0</v>
      </c>
      <c r="F280" s="29"/>
      <c r="G280" s="25">
        <v>0</v>
      </c>
      <c r="H280" s="29"/>
      <c r="I280" s="25">
        <v>0</v>
      </c>
      <c r="J280" s="29"/>
      <c r="K280" s="25">
        <v>240</v>
      </c>
      <c r="L280" s="29"/>
      <c r="M280" s="25">
        <v>0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s="7" customFormat="1" ht="13.5" customHeight="1">
      <c r="A281" s="20"/>
      <c r="B281" s="21"/>
      <c r="C281" s="29"/>
      <c r="D281" s="20"/>
      <c r="E281" s="29"/>
      <c r="F281" s="29"/>
      <c r="G281" s="29"/>
      <c r="H281" s="29"/>
      <c r="I281" s="29"/>
      <c r="J281" s="29"/>
      <c r="K281" s="29"/>
      <c r="L281" s="29"/>
      <c r="M281" s="29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s="7" customFormat="1" ht="13.5" customHeight="1">
      <c r="A282" s="20" t="s">
        <v>168</v>
      </c>
      <c r="B282" s="21" t="s">
        <v>9</v>
      </c>
      <c r="C282" s="20"/>
      <c r="D282" s="20"/>
      <c r="E282" s="20"/>
      <c r="F282" s="29"/>
      <c r="G282" s="20"/>
      <c r="H282" s="29"/>
      <c r="I282" s="20"/>
      <c r="J282" s="29"/>
      <c r="K282" s="20"/>
      <c r="L282" s="29"/>
      <c r="M282" s="20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s="7" customFormat="1" ht="13.5" customHeight="1">
      <c r="A283" s="20" t="s">
        <v>215</v>
      </c>
      <c r="B283" s="21" t="s">
        <v>9</v>
      </c>
      <c r="C283" s="25">
        <f>SUM(E283:M283)</f>
        <v>73058</v>
      </c>
      <c r="D283" s="20"/>
      <c r="E283" s="25">
        <v>32148</v>
      </c>
      <c r="F283" s="29"/>
      <c r="G283" s="25">
        <v>13823</v>
      </c>
      <c r="H283" s="29"/>
      <c r="I283" s="25">
        <v>12929</v>
      </c>
      <c r="J283" s="29"/>
      <c r="K283" s="25">
        <v>14158</v>
      </c>
      <c r="L283" s="29"/>
      <c r="M283" s="25">
        <v>0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s="7" customFormat="1" ht="13.5" customHeight="1">
      <c r="A284" s="20"/>
      <c r="B284" s="21"/>
      <c r="C284" s="20"/>
      <c r="D284" s="20"/>
      <c r="E284" s="20"/>
      <c r="F284" s="29"/>
      <c r="G284" s="20"/>
      <c r="H284" s="29"/>
      <c r="I284" s="20"/>
      <c r="J284" s="29"/>
      <c r="K284" s="20"/>
      <c r="L284" s="29"/>
      <c r="M284" s="20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s="7" customFormat="1" ht="13.5" customHeight="1">
      <c r="A285" s="20" t="s">
        <v>169</v>
      </c>
      <c r="B285" s="21" t="s">
        <v>9</v>
      </c>
      <c r="C285" s="20"/>
      <c r="D285" s="20"/>
      <c r="E285" s="20"/>
      <c r="F285" s="29"/>
      <c r="G285" s="20"/>
      <c r="H285" s="29"/>
      <c r="I285" s="20"/>
      <c r="J285" s="29"/>
      <c r="K285" s="20"/>
      <c r="L285" s="29"/>
      <c r="M285" s="20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s="7" customFormat="1" ht="13.5" customHeight="1">
      <c r="A286" s="20" t="s">
        <v>260</v>
      </c>
      <c r="B286" s="21" t="s">
        <v>9</v>
      </c>
      <c r="C286" s="30">
        <f>SUM(E286:M286)</f>
        <v>35787</v>
      </c>
      <c r="D286" s="29"/>
      <c r="E286" s="30">
        <v>25495</v>
      </c>
      <c r="F286" s="29"/>
      <c r="G286" s="30">
        <v>10292</v>
      </c>
      <c r="H286" s="29"/>
      <c r="I286" s="30">
        <v>0</v>
      </c>
      <c r="J286" s="29"/>
      <c r="K286" s="30">
        <v>0</v>
      </c>
      <c r="L286" s="29"/>
      <c r="M286" s="30">
        <v>0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s="7" customFormat="1" ht="13.5" customHeight="1">
      <c r="A287" s="20" t="s">
        <v>124</v>
      </c>
      <c r="B287" s="21"/>
      <c r="C287" s="25">
        <f>SUM(C286:C286)</f>
        <v>35787</v>
      </c>
      <c r="D287" s="20"/>
      <c r="E287" s="25">
        <f>SUM(E286:E286)</f>
        <v>25495</v>
      </c>
      <c r="F287" s="29"/>
      <c r="G287" s="25">
        <f>SUM(G286:G286)</f>
        <v>10292</v>
      </c>
      <c r="H287" s="29"/>
      <c r="I287" s="25">
        <f>SUM(I286:I286)</f>
        <v>0</v>
      </c>
      <c r="J287" s="29"/>
      <c r="K287" s="25">
        <f>SUM(K286:K286)</f>
        <v>0</v>
      </c>
      <c r="L287" s="29"/>
      <c r="M287" s="25">
        <f>SUM(M286:M286)</f>
        <v>0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53" s="7" customFormat="1" ht="13.5" customHeight="1">
      <c r="A288" s="20"/>
      <c r="B288" s="21"/>
      <c r="C288" s="29"/>
      <c r="D288" s="20"/>
      <c r="E288" s="29"/>
      <c r="F288" s="29"/>
      <c r="G288" s="29"/>
      <c r="H288" s="29"/>
      <c r="I288" s="29"/>
      <c r="J288" s="29"/>
      <c r="K288" s="29"/>
      <c r="L288" s="29"/>
      <c r="M288" s="29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</row>
    <row r="289" spans="1:253" s="7" customFormat="1" ht="13.5" customHeight="1">
      <c r="A289" s="20" t="s">
        <v>69</v>
      </c>
      <c r="B289" s="21" t="s">
        <v>9</v>
      </c>
      <c r="C289" s="25">
        <f>SUM(E289:M289)</f>
        <v>6658</v>
      </c>
      <c r="D289" s="20"/>
      <c r="E289" s="25">
        <v>6500</v>
      </c>
      <c r="F289" s="29"/>
      <c r="G289" s="25">
        <v>0</v>
      </c>
      <c r="H289" s="29"/>
      <c r="I289" s="25">
        <v>0</v>
      </c>
      <c r="J289" s="29"/>
      <c r="K289" s="25">
        <v>158</v>
      </c>
      <c r="L289" s="29"/>
      <c r="M289" s="25">
        <v>0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</row>
    <row r="290" spans="1:253" s="7" customFormat="1" ht="13.5" customHeight="1">
      <c r="A290" s="20"/>
      <c r="B290" s="21"/>
      <c r="C290" s="20"/>
      <c r="D290" s="20"/>
      <c r="E290" s="20"/>
      <c r="F290" s="29"/>
      <c r="G290" s="20"/>
      <c r="H290" s="29"/>
      <c r="I290" s="20"/>
      <c r="J290" s="29"/>
      <c r="K290" s="20"/>
      <c r="L290" s="29"/>
      <c r="M290" s="2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</row>
    <row r="291" spans="1:253" s="7" customFormat="1" ht="13.5" customHeight="1">
      <c r="A291" s="20" t="s">
        <v>160</v>
      </c>
      <c r="B291" s="21"/>
      <c r="C291" s="30">
        <f>SUM(E291:M291)</f>
        <v>176212</v>
      </c>
      <c r="D291" s="20"/>
      <c r="E291" s="25">
        <v>10248</v>
      </c>
      <c r="F291" s="29"/>
      <c r="G291" s="25">
        <v>4137</v>
      </c>
      <c r="H291" s="29"/>
      <c r="I291" s="25">
        <v>0</v>
      </c>
      <c r="J291" s="29"/>
      <c r="K291" s="25">
        <v>161827</v>
      </c>
      <c r="L291" s="29"/>
      <c r="M291" s="25">
        <v>0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</row>
    <row r="292" spans="1:253" s="7" customFormat="1" ht="13.5" customHeight="1">
      <c r="A292" s="20"/>
      <c r="B292" s="21"/>
      <c r="C292" s="20"/>
      <c r="D292" s="20"/>
      <c r="E292" s="20"/>
      <c r="F292" s="29"/>
      <c r="G292" s="20"/>
      <c r="H292" s="29"/>
      <c r="I292" s="20"/>
      <c r="J292" s="29"/>
      <c r="K292" s="20"/>
      <c r="L292" s="29"/>
      <c r="M292" s="2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</row>
    <row r="293" spans="1:253" s="7" customFormat="1" ht="13.5" customHeight="1">
      <c r="A293" s="20" t="s">
        <v>235</v>
      </c>
      <c r="B293" s="21" t="s">
        <v>9</v>
      </c>
      <c r="C293" s="20" t="s">
        <v>10</v>
      </c>
      <c r="D293" s="20"/>
      <c r="E293" s="20"/>
      <c r="F293" s="29"/>
      <c r="G293" s="20"/>
      <c r="H293" s="29"/>
      <c r="I293" s="20"/>
      <c r="J293" s="29"/>
      <c r="K293" s="20"/>
      <c r="L293" s="29"/>
      <c r="M293" s="20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</row>
    <row r="294" spans="1:253" s="7" customFormat="1" ht="13.5" customHeight="1">
      <c r="A294" s="20" t="s">
        <v>18</v>
      </c>
      <c r="B294" s="21" t="s">
        <v>9</v>
      </c>
      <c r="C294" s="20">
        <f>SUM(E294:M294)</f>
        <v>137598</v>
      </c>
      <c r="D294" s="20"/>
      <c r="E294" s="20">
        <v>41194</v>
      </c>
      <c r="F294" s="29"/>
      <c r="G294" s="20">
        <v>10892</v>
      </c>
      <c r="H294" s="29"/>
      <c r="I294" s="20">
        <v>12557</v>
      </c>
      <c r="J294" s="29"/>
      <c r="K294" s="20">
        <v>64247</v>
      </c>
      <c r="L294" s="29"/>
      <c r="M294" s="20">
        <v>8708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</row>
    <row r="295" spans="1:253" s="7" customFormat="1" ht="13.5" customHeight="1">
      <c r="A295" s="20" t="s">
        <v>22</v>
      </c>
      <c r="B295" s="21" t="s">
        <v>9</v>
      </c>
      <c r="C295" s="20">
        <f>SUM(E295:M295)</f>
        <v>724180</v>
      </c>
      <c r="D295" s="20"/>
      <c r="E295" s="20">
        <v>354631</v>
      </c>
      <c r="F295" s="29"/>
      <c r="G295" s="20">
        <v>199398</v>
      </c>
      <c r="H295" s="29"/>
      <c r="I295" s="20">
        <v>13023</v>
      </c>
      <c r="J295" s="29"/>
      <c r="K295" s="20">
        <v>130010</v>
      </c>
      <c r="L295" s="29"/>
      <c r="M295" s="20">
        <v>27118</v>
      </c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</row>
    <row r="296" spans="1:253" s="7" customFormat="1" ht="13.5" customHeight="1">
      <c r="A296" s="20" t="s">
        <v>16</v>
      </c>
      <c r="B296" s="21" t="s">
        <v>9</v>
      </c>
      <c r="C296" s="20">
        <f>SUM(E296:M296)</f>
        <v>14545</v>
      </c>
      <c r="D296" s="20"/>
      <c r="E296" s="20">
        <v>0</v>
      </c>
      <c r="F296" s="29"/>
      <c r="G296" s="20">
        <v>0</v>
      </c>
      <c r="H296" s="29"/>
      <c r="I296" s="20">
        <v>0</v>
      </c>
      <c r="J296" s="29"/>
      <c r="K296" s="20">
        <v>14545</v>
      </c>
      <c r="L296" s="29"/>
      <c r="M296" s="20">
        <v>0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</row>
    <row r="297" spans="1:253" s="7" customFormat="1" ht="13.5" customHeight="1">
      <c r="A297" s="20" t="s">
        <v>27</v>
      </c>
      <c r="B297" s="21"/>
      <c r="C297" s="30">
        <f>SUM(E297:M297)</f>
        <v>114654</v>
      </c>
      <c r="D297" s="20"/>
      <c r="E297" s="30">
        <v>54609</v>
      </c>
      <c r="F297" s="29"/>
      <c r="G297" s="30">
        <v>14592</v>
      </c>
      <c r="H297" s="29"/>
      <c r="I297" s="30">
        <v>0</v>
      </c>
      <c r="J297" s="29"/>
      <c r="K297" s="30">
        <v>41629</v>
      </c>
      <c r="L297" s="29"/>
      <c r="M297" s="30">
        <v>3824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</row>
    <row r="298" spans="1:253" s="7" customFormat="1" ht="13.5" customHeight="1">
      <c r="A298" s="20" t="s">
        <v>236</v>
      </c>
      <c r="B298" s="21" t="s">
        <v>9</v>
      </c>
      <c r="C298" s="25">
        <f>SUM(E298:M298)</f>
        <v>990977</v>
      </c>
      <c r="D298" s="20"/>
      <c r="E298" s="25">
        <f>SUM(E294:E297)</f>
        <v>450434</v>
      </c>
      <c r="F298" s="29"/>
      <c r="G298" s="25">
        <f>SUM(G294:G297)</f>
        <v>224882</v>
      </c>
      <c r="H298" s="29"/>
      <c r="I298" s="25">
        <f>SUM(I294:I297)</f>
        <v>25580</v>
      </c>
      <c r="J298" s="29"/>
      <c r="K298" s="25">
        <f>SUM(K294:K297)</f>
        <v>250431</v>
      </c>
      <c r="L298" s="29"/>
      <c r="M298" s="25">
        <f>SUM(M294:M297)</f>
        <v>39650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</row>
    <row r="299" spans="1:253" s="7" customFormat="1" ht="13.5" customHeight="1">
      <c r="A299" s="20"/>
      <c r="B299" s="21" t="s">
        <v>9</v>
      </c>
      <c r="C299" s="20"/>
      <c r="D299" s="20"/>
      <c r="E299" s="20"/>
      <c r="F299" s="29"/>
      <c r="G299" s="20"/>
      <c r="H299" s="29"/>
      <c r="I299" s="20"/>
      <c r="J299" s="29"/>
      <c r="K299" s="20"/>
      <c r="L299" s="29"/>
      <c r="M299" s="20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</row>
    <row r="300" spans="1:253" s="7" customFormat="1" ht="13.5" customHeight="1">
      <c r="A300" s="20" t="s">
        <v>269</v>
      </c>
      <c r="B300" s="21" t="s">
        <v>9</v>
      </c>
      <c r="C300" s="20" t="s">
        <v>10</v>
      </c>
      <c r="D300" s="20"/>
      <c r="E300" s="20" t="s">
        <v>10</v>
      </c>
      <c r="F300" s="29" t="s">
        <v>10</v>
      </c>
      <c r="G300" s="20" t="s">
        <v>10</v>
      </c>
      <c r="H300" s="29" t="s">
        <v>10</v>
      </c>
      <c r="I300" s="20" t="s">
        <v>10</v>
      </c>
      <c r="J300" s="29" t="s">
        <v>10</v>
      </c>
      <c r="K300" s="20" t="s">
        <v>10</v>
      </c>
      <c r="L300" s="29" t="s">
        <v>10</v>
      </c>
      <c r="M300" s="20" t="s">
        <v>10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</row>
    <row r="301" spans="1:253" s="7" customFormat="1" ht="13.5" customHeight="1">
      <c r="A301" s="20" t="s">
        <v>76</v>
      </c>
      <c r="B301" s="21" t="s">
        <v>9</v>
      </c>
      <c r="C301" s="20">
        <f>SUM(E301:M301)</f>
        <v>4682</v>
      </c>
      <c r="D301" s="20"/>
      <c r="E301" s="20">
        <v>0</v>
      </c>
      <c r="F301" s="29"/>
      <c r="G301" s="20">
        <v>0</v>
      </c>
      <c r="H301" s="29"/>
      <c r="I301" s="20">
        <v>48</v>
      </c>
      <c r="J301" s="29"/>
      <c r="K301" s="20">
        <v>4634</v>
      </c>
      <c r="L301" s="29"/>
      <c r="M301" s="20">
        <v>0</v>
      </c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</row>
    <row r="302" spans="1:253" s="7" customFormat="1" ht="13.5" customHeight="1">
      <c r="A302" s="20" t="s">
        <v>16</v>
      </c>
      <c r="B302" s="21" t="s">
        <v>9</v>
      </c>
      <c r="C302" s="20">
        <f>SUM(E302:M302)</f>
        <v>500217</v>
      </c>
      <c r="D302" s="20"/>
      <c r="E302" s="20">
        <v>330391</v>
      </c>
      <c r="F302" s="29"/>
      <c r="G302" s="20">
        <v>114014</v>
      </c>
      <c r="H302" s="29"/>
      <c r="I302" s="20">
        <v>10154</v>
      </c>
      <c r="J302" s="29"/>
      <c r="K302" s="20">
        <v>43496</v>
      </c>
      <c r="L302" s="29"/>
      <c r="M302" s="20">
        <v>2162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</row>
    <row r="303" spans="1:253" s="7" customFormat="1" ht="13.5" customHeight="1">
      <c r="A303" s="20" t="s">
        <v>265</v>
      </c>
      <c r="B303" s="21" t="s">
        <v>9</v>
      </c>
      <c r="C303" s="45">
        <f>SUM(E303:M303)</f>
        <v>504899</v>
      </c>
      <c r="D303" s="20"/>
      <c r="E303" s="45">
        <f>SUM(E301:E302)</f>
        <v>330391</v>
      </c>
      <c r="F303" s="29"/>
      <c r="G303" s="45">
        <f>SUM(G301:G302)</f>
        <v>114014</v>
      </c>
      <c r="H303" s="29"/>
      <c r="I303" s="45">
        <f>SUM(I301:I302)</f>
        <v>10202</v>
      </c>
      <c r="J303" s="29"/>
      <c r="K303" s="45">
        <f>SUM(K301:K302)</f>
        <v>48130</v>
      </c>
      <c r="L303" s="29"/>
      <c r="M303" s="45">
        <f>SUM(M301:M302)</f>
        <v>2162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</row>
    <row r="304" spans="1:253" s="7" customFormat="1" ht="13.5" customHeight="1">
      <c r="A304" s="20"/>
      <c r="B304" s="21" t="s">
        <v>9</v>
      </c>
      <c r="C304" s="20"/>
      <c r="D304" s="20"/>
      <c r="E304" s="20"/>
      <c r="F304" s="29"/>
      <c r="G304" s="20"/>
      <c r="H304" s="29"/>
      <c r="I304" s="20"/>
      <c r="J304" s="29"/>
      <c r="K304" s="20"/>
      <c r="L304" s="29"/>
      <c r="M304" s="20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</row>
    <row r="305" spans="1:253" s="7" customFormat="1" ht="13.5" customHeight="1">
      <c r="A305" s="20" t="s">
        <v>305</v>
      </c>
      <c r="B305" s="21" t="s">
        <v>9</v>
      </c>
      <c r="C305" s="20" t="s">
        <v>10</v>
      </c>
      <c r="D305" s="20"/>
      <c r="E305" s="20"/>
      <c r="F305" s="29"/>
      <c r="G305" s="20"/>
      <c r="H305" s="29"/>
      <c r="I305" s="20"/>
      <c r="J305" s="29"/>
      <c r="K305" s="20"/>
      <c r="L305" s="29"/>
      <c r="M305" s="20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</row>
    <row r="306" spans="1:253" s="7" customFormat="1" ht="13.5" customHeight="1">
      <c r="A306" s="20" t="s">
        <v>321</v>
      </c>
      <c r="B306" s="21" t="s">
        <v>9</v>
      </c>
      <c r="C306" s="20">
        <f>SUM(E306:M306)</f>
        <v>3719</v>
      </c>
      <c r="D306" s="20"/>
      <c r="E306" s="20">
        <v>0</v>
      </c>
      <c r="F306" s="29"/>
      <c r="G306" s="20">
        <v>0</v>
      </c>
      <c r="H306" s="29"/>
      <c r="I306" s="20">
        <v>0</v>
      </c>
      <c r="J306" s="29"/>
      <c r="K306" s="20">
        <v>3719</v>
      </c>
      <c r="L306" s="29"/>
      <c r="M306" s="20">
        <v>0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</row>
    <row r="307" spans="1:253" s="7" customFormat="1" ht="13.5" customHeight="1">
      <c r="A307" s="20" t="s">
        <v>322</v>
      </c>
      <c r="B307" s="21" t="s">
        <v>9</v>
      </c>
      <c r="C307" s="20">
        <f>SUM(E307:M307)</f>
        <v>151</v>
      </c>
      <c r="D307" s="20"/>
      <c r="E307" s="20">
        <v>0</v>
      </c>
      <c r="F307" s="29"/>
      <c r="G307" s="20">
        <v>0</v>
      </c>
      <c r="H307" s="29"/>
      <c r="I307" s="20">
        <v>0</v>
      </c>
      <c r="J307" s="29"/>
      <c r="K307" s="20">
        <v>151</v>
      </c>
      <c r="L307" s="29"/>
      <c r="M307" s="20">
        <v>0</v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</row>
    <row r="308" spans="1:253" s="7" customFormat="1" ht="13.5" customHeight="1">
      <c r="A308" s="20" t="s">
        <v>323</v>
      </c>
      <c r="B308" s="21"/>
      <c r="C308" s="30">
        <f>SUM(E308:M308)</f>
        <v>33643</v>
      </c>
      <c r="D308" s="20"/>
      <c r="E308" s="30">
        <v>33643</v>
      </c>
      <c r="F308" s="29"/>
      <c r="G308" s="30">
        <v>0</v>
      </c>
      <c r="H308" s="29"/>
      <c r="I308" s="30">
        <v>0</v>
      </c>
      <c r="J308" s="29"/>
      <c r="K308" s="30">
        <v>0</v>
      </c>
      <c r="L308" s="29"/>
      <c r="M308" s="30">
        <v>0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</row>
    <row r="309" spans="1:253" s="7" customFormat="1" ht="13.5" customHeight="1">
      <c r="A309" s="20" t="s">
        <v>311</v>
      </c>
      <c r="B309" s="21" t="s">
        <v>9</v>
      </c>
      <c r="C309" s="25">
        <f>SUM(E309:M309)</f>
        <v>37513</v>
      </c>
      <c r="D309" s="20"/>
      <c r="E309" s="25">
        <f>SUM(E305:E308)</f>
        <v>33643</v>
      </c>
      <c r="F309" s="29"/>
      <c r="G309" s="25">
        <f>SUM(G305:G308)</f>
        <v>0</v>
      </c>
      <c r="H309" s="29"/>
      <c r="I309" s="25">
        <f>SUM(I305:I308)</f>
        <v>0</v>
      </c>
      <c r="J309" s="29"/>
      <c r="K309" s="25">
        <f>SUM(K305:K308)</f>
        <v>3870</v>
      </c>
      <c r="L309" s="29"/>
      <c r="M309" s="25">
        <f>SUM(M305:M308)</f>
        <v>0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</row>
    <row r="310" spans="1:253" s="7" customFormat="1" ht="13.5" customHeight="1">
      <c r="A310" s="20"/>
      <c r="B310" s="21"/>
      <c r="C310" s="29"/>
      <c r="D310" s="20"/>
      <c r="E310" s="29"/>
      <c r="F310" s="29"/>
      <c r="G310" s="29"/>
      <c r="H310" s="29"/>
      <c r="I310" s="29"/>
      <c r="J310" s="29"/>
      <c r="K310" s="29"/>
      <c r="L310" s="29"/>
      <c r="M310" s="29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</row>
    <row r="311" spans="1:253" s="7" customFormat="1" ht="13.5" customHeight="1">
      <c r="A311" s="20" t="s">
        <v>249</v>
      </c>
      <c r="B311" s="21" t="s">
        <v>9</v>
      </c>
      <c r="C311" s="25">
        <f>SUM(E311:M311)</f>
        <v>332597</v>
      </c>
      <c r="D311" s="20"/>
      <c r="E311" s="25">
        <v>227912</v>
      </c>
      <c r="F311" s="29"/>
      <c r="G311" s="25">
        <v>96268</v>
      </c>
      <c r="H311" s="29"/>
      <c r="I311" s="25">
        <v>0</v>
      </c>
      <c r="J311" s="29"/>
      <c r="K311" s="25">
        <v>8417</v>
      </c>
      <c r="L311" s="29"/>
      <c r="M311" s="25">
        <v>0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</row>
    <row r="312" spans="1:253" s="7" customFormat="1" ht="13.5" customHeight="1">
      <c r="A312" s="20"/>
      <c r="B312" s="21"/>
      <c r="C312" s="29"/>
      <c r="D312" s="20"/>
      <c r="E312" s="29"/>
      <c r="F312" s="29"/>
      <c r="G312" s="29"/>
      <c r="H312" s="29"/>
      <c r="I312" s="29"/>
      <c r="J312" s="29"/>
      <c r="K312" s="29"/>
      <c r="L312" s="29"/>
      <c r="M312" s="29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</row>
    <row r="313" spans="1:253" s="7" customFormat="1" ht="13.5" customHeight="1">
      <c r="A313" s="20" t="s">
        <v>70</v>
      </c>
      <c r="B313" s="21" t="s">
        <v>9</v>
      </c>
      <c r="C313" s="25">
        <f>SUM(E313:M313)</f>
        <v>1127184</v>
      </c>
      <c r="D313" s="20"/>
      <c r="E313" s="25">
        <v>1094516</v>
      </c>
      <c r="F313" s="29"/>
      <c r="G313" s="25">
        <v>258836</v>
      </c>
      <c r="H313" s="29"/>
      <c r="I313" s="25">
        <v>4358</v>
      </c>
      <c r="J313" s="29"/>
      <c r="K313" s="25">
        <v>-241799</v>
      </c>
      <c r="L313" s="29"/>
      <c r="M313" s="25">
        <v>11273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</row>
    <row r="314" spans="1:253" s="7" customFormat="1" ht="13.5" customHeight="1">
      <c r="A314" s="20"/>
      <c r="B314" s="21"/>
      <c r="C314" s="29"/>
      <c r="D314" s="20"/>
      <c r="E314" s="29"/>
      <c r="F314" s="29"/>
      <c r="G314" s="29"/>
      <c r="H314" s="29"/>
      <c r="I314" s="29"/>
      <c r="J314" s="29"/>
      <c r="K314" s="29"/>
      <c r="L314" s="29"/>
      <c r="M314" s="29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</row>
    <row r="315" spans="1:253" s="7" customFormat="1" ht="13.5" customHeight="1">
      <c r="A315" s="20" t="s">
        <v>170</v>
      </c>
      <c r="B315" s="21" t="s">
        <v>9</v>
      </c>
      <c r="C315" s="20"/>
      <c r="D315" s="20"/>
      <c r="E315" s="20"/>
      <c r="F315" s="29"/>
      <c r="G315" s="20"/>
      <c r="H315" s="29"/>
      <c r="I315" s="20"/>
      <c r="J315" s="29"/>
      <c r="K315" s="20"/>
      <c r="L315" s="29"/>
      <c r="M315" s="20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</row>
    <row r="316" spans="1:253" s="7" customFormat="1" ht="13.5" customHeight="1">
      <c r="A316" s="20" t="s">
        <v>194</v>
      </c>
      <c r="B316" s="21" t="s">
        <v>9</v>
      </c>
      <c r="C316" s="25">
        <f>SUM(E316:M316)</f>
        <v>11954</v>
      </c>
      <c r="D316" s="20"/>
      <c r="E316" s="25">
        <v>0</v>
      </c>
      <c r="F316" s="29"/>
      <c r="G316" s="25">
        <v>0</v>
      </c>
      <c r="H316" s="29"/>
      <c r="I316" s="25">
        <v>0</v>
      </c>
      <c r="J316" s="29"/>
      <c r="K316" s="25">
        <v>11954</v>
      </c>
      <c r="L316" s="29"/>
      <c r="M316" s="25">
        <v>0</v>
      </c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</row>
    <row r="317" spans="1:253" s="7" customFormat="1" ht="13.5" customHeight="1">
      <c r="A317" s="20"/>
      <c r="B317" s="21" t="s">
        <v>9</v>
      </c>
      <c r="C317" s="20"/>
      <c r="D317" s="20"/>
      <c r="E317" s="20"/>
      <c r="F317" s="29"/>
      <c r="G317" s="20"/>
      <c r="H317" s="29"/>
      <c r="I317" s="20"/>
      <c r="J317" s="29"/>
      <c r="K317" s="20"/>
      <c r="L317" s="29"/>
      <c r="M317" s="20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</row>
    <row r="318" spans="1:253" s="7" customFormat="1" ht="13.5" customHeight="1">
      <c r="A318" s="20" t="s">
        <v>238</v>
      </c>
      <c r="B318" s="21" t="s">
        <v>9</v>
      </c>
      <c r="C318" s="20"/>
      <c r="D318" s="20"/>
      <c r="E318" s="20"/>
      <c r="F318" s="29"/>
      <c r="G318" s="20"/>
      <c r="H318" s="29"/>
      <c r="I318" s="20"/>
      <c r="J318" s="29"/>
      <c r="K318" s="20"/>
      <c r="L318" s="29"/>
      <c r="M318" s="20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</row>
    <row r="319" spans="1:253" s="7" customFormat="1" ht="13.5" customHeight="1">
      <c r="A319" s="20" t="s">
        <v>68</v>
      </c>
      <c r="B319" s="21" t="s">
        <v>9</v>
      </c>
      <c r="C319" s="51">
        <f>SUM(E319:M319)</f>
        <v>1643</v>
      </c>
      <c r="D319" s="51"/>
      <c r="E319" s="51">
        <v>0</v>
      </c>
      <c r="F319" s="51"/>
      <c r="G319" s="51">
        <v>0</v>
      </c>
      <c r="H319" s="51"/>
      <c r="I319" s="51">
        <v>766</v>
      </c>
      <c r="J319" s="51"/>
      <c r="K319" s="51">
        <v>877</v>
      </c>
      <c r="L319" s="51"/>
      <c r="M319" s="51">
        <v>0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</row>
    <row r="320" spans="1:253" s="7" customFormat="1" ht="13.5" customHeight="1">
      <c r="A320" s="20" t="s">
        <v>59</v>
      </c>
      <c r="B320" s="21" t="s">
        <v>9</v>
      </c>
      <c r="C320" s="50">
        <f>SUM(E320:M320)</f>
        <v>4704</v>
      </c>
      <c r="D320" s="20"/>
      <c r="E320" s="50">
        <v>3351</v>
      </c>
      <c r="F320" s="29"/>
      <c r="G320" s="50">
        <v>1353</v>
      </c>
      <c r="H320" s="29"/>
      <c r="I320" s="50">
        <v>0</v>
      </c>
      <c r="J320" s="29"/>
      <c r="K320" s="50">
        <v>0</v>
      </c>
      <c r="L320" s="29"/>
      <c r="M320" s="50">
        <v>0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</row>
    <row r="321" spans="1:253" s="7" customFormat="1" ht="13.5" customHeight="1">
      <c r="A321" s="20" t="s">
        <v>243</v>
      </c>
      <c r="B321" s="21" t="s">
        <v>9</v>
      </c>
      <c r="C321" s="25">
        <f>SUM(E321:M321)</f>
        <v>6347</v>
      </c>
      <c r="D321" s="20"/>
      <c r="E321" s="25">
        <f>SUM(E319:E320)</f>
        <v>3351</v>
      </c>
      <c r="F321" s="29"/>
      <c r="G321" s="25">
        <f>SUM(G319:G320)</f>
        <v>1353</v>
      </c>
      <c r="H321" s="29"/>
      <c r="I321" s="25">
        <f>SUM(I319:I320)</f>
        <v>766</v>
      </c>
      <c r="J321" s="29"/>
      <c r="K321" s="25">
        <f>SUM(K319:K320)</f>
        <v>877</v>
      </c>
      <c r="L321" s="29"/>
      <c r="M321" s="25">
        <f>SUM(M319:M320)</f>
        <v>0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</row>
    <row r="322" spans="1:253" s="7" customFormat="1" ht="13.5" customHeight="1">
      <c r="A322" s="20"/>
      <c r="B322" s="21" t="s">
        <v>9</v>
      </c>
      <c r="C322" s="20"/>
      <c r="D322" s="20"/>
      <c r="E322" s="20"/>
      <c r="F322" s="29"/>
      <c r="G322" s="20"/>
      <c r="H322" s="29"/>
      <c r="I322" s="20"/>
      <c r="J322" s="29"/>
      <c r="K322" s="20"/>
      <c r="L322" s="29"/>
      <c r="M322" s="20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</row>
    <row r="323" spans="1:253" s="7" customFormat="1" ht="13.5" customHeight="1">
      <c r="A323" s="20" t="s">
        <v>240</v>
      </c>
      <c r="B323" s="21"/>
      <c r="C323" s="30">
        <f>SUM(E323:M323)</f>
        <v>560</v>
      </c>
      <c r="D323" s="20"/>
      <c r="E323" s="30">
        <v>0</v>
      </c>
      <c r="F323" s="29"/>
      <c r="G323" s="30">
        <v>0</v>
      </c>
      <c r="H323" s="29"/>
      <c r="I323" s="30">
        <v>0</v>
      </c>
      <c r="J323" s="29"/>
      <c r="K323" s="30">
        <v>560</v>
      </c>
      <c r="L323" s="29"/>
      <c r="M323" s="30">
        <v>0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</row>
    <row r="324" spans="1:253" s="7" customFormat="1" ht="13.5" customHeight="1">
      <c r="A324" s="20"/>
      <c r="B324" s="21"/>
      <c r="C324" s="29"/>
      <c r="D324" s="20"/>
      <c r="E324" s="29"/>
      <c r="F324" s="29"/>
      <c r="G324" s="29"/>
      <c r="H324" s="29"/>
      <c r="I324" s="29"/>
      <c r="J324" s="29"/>
      <c r="K324" s="29"/>
      <c r="L324" s="29"/>
      <c r="M324" s="29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</row>
    <row r="325" spans="1:253" s="7" customFormat="1" ht="13.5" customHeight="1">
      <c r="A325" s="20" t="s">
        <v>171</v>
      </c>
      <c r="B325" s="21" t="s">
        <v>9</v>
      </c>
      <c r="C325" s="20"/>
      <c r="D325" s="20"/>
      <c r="E325" s="20"/>
      <c r="F325" s="29"/>
      <c r="G325" s="20"/>
      <c r="H325" s="29"/>
      <c r="I325" s="20"/>
      <c r="J325" s="29"/>
      <c r="K325" s="20"/>
      <c r="L325" s="29"/>
      <c r="M325" s="20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</row>
    <row r="326" spans="1:253" s="7" customFormat="1" ht="13.5" customHeight="1">
      <c r="A326" s="20" t="s">
        <v>50</v>
      </c>
      <c r="B326" s="21"/>
      <c r="C326" s="20">
        <f>SUM(E326:M326)</f>
        <v>100</v>
      </c>
      <c r="D326" s="20"/>
      <c r="E326" s="20">
        <v>0</v>
      </c>
      <c r="F326" s="29"/>
      <c r="G326" s="20">
        <v>0</v>
      </c>
      <c r="H326" s="29"/>
      <c r="I326" s="20">
        <v>0</v>
      </c>
      <c r="J326" s="29"/>
      <c r="K326" s="20">
        <v>100</v>
      </c>
      <c r="L326" s="29"/>
      <c r="M326" s="20">
        <v>0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</row>
    <row r="327" spans="1:253" s="7" customFormat="1" ht="13.5" customHeight="1">
      <c r="A327" s="20" t="s">
        <v>200</v>
      </c>
      <c r="B327" s="21"/>
      <c r="C327" s="20">
        <f>SUM(E327:M327)</f>
        <v>1424830</v>
      </c>
      <c r="D327" s="20"/>
      <c r="E327" s="20">
        <v>627243</v>
      </c>
      <c r="F327" s="29"/>
      <c r="G327" s="20">
        <v>263134</v>
      </c>
      <c r="H327" s="29"/>
      <c r="I327" s="20">
        <v>254</v>
      </c>
      <c r="J327" s="29"/>
      <c r="K327" s="20">
        <v>528283</v>
      </c>
      <c r="L327" s="29"/>
      <c r="M327" s="20">
        <v>5916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</row>
    <row r="328" spans="1:253" s="7" customFormat="1" ht="13.5" customHeight="1">
      <c r="A328" s="20" t="s">
        <v>52</v>
      </c>
      <c r="B328" s="21"/>
      <c r="C328" s="20">
        <f>SUM(E328:M328)</f>
        <v>20390</v>
      </c>
      <c r="D328" s="20"/>
      <c r="E328" s="20">
        <v>14679</v>
      </c>
      <c r="F328" s="29"/>
      <c r="G328" s="20">
        <v>5711</v>
      </c>
      <c r="H328" s="29"/>
      <c r="I328" s="20">
        <v>0</v>
      </c>
      <c r="J328" s="29"/>
      <c r="K328" s="20">
        <v>0</v>
      </c>
      <c r="L328" s="29"/>
      <c r="M328" s="20">
        <v>0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</row>
    <row r="329" spans="1:253" s="7" customFormat="1" ht="13.5" customHeight="1">
      <c r="A329" s="20" t="s">
        <v>286</v>
      </c>
      <c r="B329" s="21"/>
      <c r="C329" s="20">
        <f>SUM(E329:M329)</f>
        <v>99009</v>
      </c>
      <c r="D329" s="20"/>
      <c r="E329" s="20">
        <v>0</v>
      </c>
      <c r="F329" s="29"/>
      <c r="G329" s="20">
        <v>0</v>
      </c>
      <c r="H329" s="29"/>
      <c r="I329" s="20">
        <v>0</v>
      </c>
      <c r="J329" s="29"/>
      <c r="K329" s="20">
        <v>99009</v>
      </c>
      <c r="L329" s="29"/>
      <c r="M329" s="20">
        <v>0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</row>
    <row r="330" spans="1:253" s="7" customFormat="1" ht="13.5" customHeight="1">
      <c r="A330" s="20" t="s">
        <v>121</v>
      </c>
      <c r="B330" s="21" t="s">
        <v>9</v>
      </c>
      <c r="C330" s="27">
        <f>SUM(E330:M330)</f>
        <v>1544329</v>
      </c>
      <c r="D330" s="20"/>
      <c r="E330" s="27">
        <f>SUM(E326:E329)</f>
        <v>641922</v>
      </c>
      <c r="F330" s="29"/>
      <c r="G330" s="27">
        <f>SUM(G326:G329)</f>
        <v>268845</v>
      </c>
      <c r="H330" s="29"/>
      <c r="I330" s="27">
        <f>SUM(I326:I329)</f>
        <v>254</v>
      </c>
      <c r="J330" s="29"/>
      <c r="K330" s="27">
        <f>SUM(K326:K329)</f>
        <v>627392</v>
      </c>
      <c r="L330" s="29"/>
      <c r="M330" s="27">
        <f>SUM(M326:M329)</f>
        <v>5916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</row>
    <row r="331" spans="1:253" s="7" customFormat="1" ht="13.5" customHeight="1">
      <c r="A331" s="20"/>
      <c r="B331" s="21" t="s">
        <v>9</v>
      </c>
      <c r="C331" s="20"/>
      <c r="D331" s="20"/>
      <c r="E331" s="20"/>
      <c r="F331" s="29"/>
      <c r="G331" s="20"/>
      <c r="H331" s="29"/>
      <c r="I331" s="20"/>
      <c r="J331" s="29"/>
      <c r="K331" s="20"/>
      <c r="L331" s="29"/>
      <c r="M331" s="20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</row>
    <row r="332" spans="1:253" s="7" customFormat="1" ht="13.5" customHeight="1">
      <c r="A332" s="20" t="s">
        <v>129</v>
      </c>
      <c r="B332" s="21" t="s">
        <v>9</v>
      </c>
      <c r="C332" s="25">
        <f>SUM(E332:M332)</f>
        <v>5257130</v>
      </c>
      <c r="D332" s="25"/>
      <c r="E332" s="25">
        <f>E330+E323+E303+E321+E316+E313+E311+E298+E291+E289+E287+E280+E277+E275+E273+E283+E309</f>
        <v>3052141</v>
      </c>
      <c r="F332" s="29"/>
      <c r="G332" s="25">
        <f>G330+G323+G303+G321+G316+G313+G311+G298+G291+G289+G287+G280+G277+G275+G273+G283+G309</f>
        <v>1062133</v>
      </c>
      <c r="H332" s="29"/>
      <c r="I332" s="25">
        <f>I330+I323+I303+I321+I316+I313+I311+I298+I291+I289+I287+I280+I277+I275+I273+I283+I309</f>
        <v>68479</v>
      </c>
      <c r="J332" s="29"/>
      <c r="K332" s="25">
        <f>K330+K323+K303+K321+K316+K313+K311+K298+K291+K289+K287+K280+K277+K275+K273+K283+K309</f>
        <v>995566</v>
      </c>
      <c r="L332" s="29"/>
      <c r="M332" s="25">
        <f>M330+M323+M303+M321+M316+M313+M311+M298+M291+M289+M287+M280+M277+M275+M273+M283+M309</f>
        <v>78811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</row>
    <row r="333" spans="1:253" s="7" customFormat="1" ht="13.5" customHeight="1">
      <c r="A333" s="20"/>
      <c r="B333" s="21" t="s">
        <v>9</v>
      </c>
      <c r="C333" s="20"/>
      <c r="D333" s="20"/>
      <c r="E333" s="20"/>
      <c r="F333" s="29"/>
      <c r="G333" s="20"/>
      <c r="H333" s="29"/>
      <c r="I333" s="20"/>
      <c r="J333" s="29"/>
      <c r="K333" s="20"/>
      <c r="L333" s="29"/>
      <c r="M333" s="20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</row>
    <row r="334" spans="1:253" s="7" customFormat="1" ht="13.5" customHeight="1">
      <c r="A334" s="20" t="s">
        <v>162</v>
      </c>
      <c r="B334" s="21" t="s">
        <v>9</v>
      </c>
      <c r="C334" s="20" t="s">
        <v>9</v>
      </c>
      <c r="D334" s="20"/>
      <c r="E334" s="20" t="s">
        <v>9</v>
      </c>
      <c r="F334" s="29" t="s">
        <v>9</v>
      </c>
      <c r="G334" s="20" t="s">
        <v>9</v>
      </c>
      <c r="H334" s="29" t="s">
        <v>9</v>
      </c>
      <c r="I334" s="20" t="s">
        <v>9</v>
      </c>
      <c r="J334" s="29" t="s">
        <v>9</v>
      </c>
      <c r="K334" s="20" t="s">
        <v>9</v>
      </c>
      <c r="L334" s="29" t="s">
        <v>9</v>
      </c>
      <c r="M334" s="20" t="s">
        <v>9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</row>
    <row r="335" spans="1:253" s="8" customFormat="1" ht="13.5" customHeight="1">
      <c r="A335" s="20" t="s">
        <v>173</v>
      </c>
      <c r="B335" s="21" t="s">
        <v>9</v>
      </c>
      <c r="C335" s="20" t="s">
        <v>9</v>
      </c>
      <c r="D335" s="20"/>
      <c r="E335" s="20" t="s">
        <v>9</v>
      </c>
      <c r="F335" s="29" t="s">
        <v>9</v>
      </c>
      <c r="G335" s="20" t="s">
        <v>9</v>
      </c>
      <c r="H335" s="29" t="s">
        <v>9</v>
      </c>
      <c r="I335" s="20" t="s">
        <v>9</v>
      </c>
      <c r="J335" s="29" t="s">
        <v>9</v>
      </c>
      <c r="K335" s="20" t="s">
        <v>9</v>
      </c>
      <c r="L335" s="29" t="s">
        <v>9</v>
      </c>
      <c r="M335" s="20" t="s">
        <v>9</v>
      </c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</row>
    <row r="336" spans="1:253" s="7" customFormat="1" ht="13.5" customHeight="1">
      <c r="A336" s="20" t="s">
        <v>71</v>
      </c>
      <c r="B336" s="21" t="s">
        <v>9</v>
      </c>
      <c r="C336" s="25">
        <f>SUM(E336:M336)</f>
        <v>13200910</v>
      </c>
      <c r="D336" s="20"/>
      <c r="E336" s="25">
        <v>4458499</v>
      </c>
      <c r="F336" s="29"/>
      <c r="G336" s="25">
        <v>1717700</v>
      </c>
      <c r="H336" s="29"/>
      <c r="I336" s="25">
        <v>54823</v>
      </c>
      <c r="J336" s="29"/>
      <c r="K336" s="25">
        <v>6389743</v>
      </c>
      <c r="L336" s="29"/>
      <c r="M336" s="25">
        <v>580145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</row>
    <row r="337" spans="1:253" s="7" customFormat="1" ht="13.5" customHeight="1">
      <c r="A337" s="20" t="s">
        <v>195</v>
      </c>
      <c r="B337" s="21" t="s">
        <v>9</v>
      </c>
      <c r="C337" s="25">
        <f>SUM(C336:C336)</f>
        <v>13200910</v>
      </c>
      <c r="D337" s="20"/>
      <c r="E337" s="25">
        <f>SUM(E336:E336)</f>
        <v>4458499</v>
      </c>
      <c r="F337" s="29"/>
      <c r="G337" s="25">
        <f>SUM(G336:G336)</f>
        <v>1717700</v>
      </c>
      <c r="H337" s="29"/>
      <c r="I337" s="25">
        <f>SUM(I336:I336)</f>
        <v>54823</v>
      </c>
      <c r="J337" s="29"/>
      <c r="K337" s="25">
        <f>SUM(K336:K336)</f>
        <v>6389743</v>
      </c>
      <c r="L337" s="29"/>
      <c r="M337" s="25">
        <f>SUM(M336:M336)</f>
        <v>580145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</row>
    <row r="338" spans="1:253" s="7" customFormat="1" ht="13.5" customHeight="1">
      <c r="A338" s="20"/>
      <c r="B338" s="21" t="s">
        <v>9</v>
      </c>
      <c r="C338" s="20"/>
      <c r="D338" s="20"/>
      <c r="E338" s="20"/>
      <c r="F338" s="29"/>
      <c r="G338" s="20"/>
      <c r="H338" s="29"/>
      <c r="I338" s="20"/>
      <c r="J338" s="29"/>
      <c r="K338" s="20"/>
      <c r="L338" s="29"/>
      <c r="M338" s="2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</row>
    <row r="339" spans="1:253" s="7" customFormat="1" ht="13.5" customHeight="1">
      <c r="A339" s="20" t="s">
        <v>191</v>
      </c>
      <c r="B339" s="21" t="s">
        <v>9</v>
      </c>
      <c r="C339" s="25">
        <f>SUM(E339:M339)</f>
        <v>-231850</v>
      </c>
      <c r="D339" s="20"/>
      <c r="E339" s="25">
        <v>-99696</v>
      </c>
      <c r="F339" s="29"/>
      <c r="G339" s="25">
        <v>-11593</v>
      </c>
      <c r="H339" s="29"/>
      <c r="I339" s="25">
        <v>0</v>
      </c>
      <c r="J339" s="29"/>
      <c r="K339" s="25">
        <v>-120561</v>
      </c>
      <c r="L339" s="29"/>
      <c r="M339" s="25">
        <v>0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</row>
    <row r="340" spans="1:253" s="7" customFormat="1" ht="13.5" customHeight="1">
      <c r="A340" s="20" t="s">
        <v>72</v>
      </c>
      <c r="B340" s="21" t="s">
        <v>9</v>
      </c>
      <c r="C340" s="25">
        <f>SUM(C337:C339)</f>
        <v>12969060</v>
      </c>
      <c r="D340" s="20"/>
      <c r="E340" s="25">
        <f>SUM(E337:E339)</f>
        <v>4358803</v>
      </c>
      <c r="F340" s="29"/>
      <c r="G340" s="25">
        <f>SUM(G337:G339)</f>
        <v>1706107</v>
      </c>
      <c r="H340" s="29"/>
      <c r="I340" s="25">
        <f>SUM(I337:I339)</f>
        <v>54823</v>
      </c>
      <c r="J340" s="29"/>
      <c r="K340" s="25">
        <f>SUM(K337:K339)</f>
        <v>6269182</v>
      </c>
      <c r="L340" s="29"/>
      <c r="M340" s="25">
        <f>SUM(M337:M339)</f>
        <v>580145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</row>
    <row r="341" spans="1:253" s="7" customFormat="1" ht="13.5" customHeight="1">
      <c r="A341" s="20"/>
      <c r="B341" s="21" t="s">
        <v>9</v>
      </c>
      <c r="C341" s="20"/>
      <c r="D341" s="20"/>
      <c r="E341" s="20"/>
      <c r="F341" s="29"/>
      <c r="G341" s="20"/>
      <c r="H341" s="29"/>
      <c r="I341" s="20"/>
      <c r="J341" s="29"/>
      <c r="K341" s="20"/>
      <c r="L341" s="29"/>
      <c r="M341" s="20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</row>
    <row r="342" spans="1:253" s="7" customFormat="1" ht="13.5" customHeight="1">
      <c r="A342" s="20" t="s">
        <v>174</v>
      </c>
      <c r="B342" s="21" t="s">
        <v>9</v>
      </c>
      <c r="C342" s="20"/>
      <c r="D342" s="20"/>
      <c r="E342" s="20"/>
      <c r="F342" s="29"/>
      <c r="G342" s="20"/>
      <c r="H342" s="29"/>
      <c r="I342" s="20"/>
      <c r="J342" s="29"/>
      <c r="K342" s="20"/>
      <c r="L342" s="29"/>
      <c r="M342" s="20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</row>
    <row r="343" spans="1:253" s="7" customFormat="1" ht="13.5" customHeight="1">
      <c r="A343" s="20" t="s">
        <v>130</v>
      </c>
      <c r="B343" s="21" t="s">
        <v>9</v>
      </c>
      <c r="C343" s="20">
        <f>SUM(E343:M343)</f>
        <v>877807</v>
      </c>
      <c r="D343" s="20"/>
      <c r="E343" s="20">
        <v>404515</v>
      </c>
      <c r="F343" s="29"/>
      <c r="G343" s="20">
        <v>166747</v>
      </c>
      <c r="H343" s="29"/>
      <c r="I343" s="20">
        <v>0</v>
      </c>
      <c r="J343" s="29"/>
      <c r="K343" s="20">
        <v>306545</v>
      </c>
      <c r="L343" s="29"/>
      <c r="M343" s="20">
        <v>0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</row>
    <row r="344" spans="1:253" s="7" customFormat="1" ht="13.5" customHeight="1">
      <c r="A344" s="20" t="s">
        <v>131</v>
      </c>
      <c r="B344" s="21" t="s">
        <v>9</v>
      </c>
      <c r="C344" s="25">
        <f>SUM(E344:M344)</f>
        <v>595495</v>
      </c>
      <c r="D344" s="20"/>
      <c r="E344" s="25">
        <v>305348</v>
      </c>
      <c r="F344" s="29"/>
      <c r="G344" s="25">
        <v>119804</v>
      </c>
      <c r="H344" s="29"/>
      <c r="I344" s="25">
        <v>213</v>
      </c>
      <c r="J344" s="29"/>
      <c r="K344" s="25">
        <v>170130</v>
      </c>
      <c r="L344" s="29"/>
      <c r="M344" s="25">
        <v>0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</row>
    <row r="345" spans="1:253" s="7" customFormat="1" ht="13.5" customHeight="1">
      <c r="A345" s="20" t="s">
        <v>73</v>
      </c>
      <c r="B345" s="21" t="s">
        <v>9</v>
      </c>
      <c r="C345" s="25">
        <f>SUM(E345:M345)</f>
        <v>1473302</v>
      </c>
      <c r="D345" s="20"/>
      <c r="E345" s="25">
        <f>SUM(E343:E344)</f>
        <v>709863</v>
      </c>
      <c r="F345" s="29"/>
      <c r="G345" s="25">
        <f>SUM(G343:G344)</f>
        <v>286551</v>
      </c>
      <c r="H345" s="29"/>
      <c r="I345" s="25">
        <f>SUM(I343:I344)</f>
        <v>213</v>
      </c>
      <c r="J345" s="29"/>
      <c r="K345" s="25">
        <f>SUM(K343:K344)</f>
        <v>476675</v>
      </c>
      <c r="L345" s="29"/>
      <c r="M345" s="25">
        <f>SUM(M343:M344)</f>
        <v>0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</row>
    <row r="346" spans="1:253" s="7" customFormat="1" ht="13.5" customHeight="1">
      <c r="A346" s="20"/>
      <c r="B346" s="21" t="s">
        <v>9</v>
      </c>
      <c r="C346" s="20"/>
      <c r="D346" s="20"/>
      <c r="E346" s="20"/>
      <c r="F346" s="29"/>
      <c r="G346" s="20"/>
      <c r="H346" s="29"/>
      <c r="I346" s="20"/>
      <c r="J346" s="29"/>
      <c r="K346" s="20"/>
      <c r="L346" s="29"/>
      <c r="M346" s="20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</row>
    <row r="347" spans="1:253" s="7" customFormat="1" ht="13.5" customHeight="1">
      <c r="A347" s="20" t="s">
        <v>120</v>
      </c>
      <c r="B347" s="21"/>
      <c r="C347" s="25">
        <f>SUM(E347:M347)</f>
        <v>2417860</v>
      </c>
      <c r="D347" s="20"/>
      <c r="E347" s="25">
        <v>1675386</v>
      </c>
      <c r="F347" s="29"/>
      <c r="G347" s="25">
        <v>559217</v>
      </c>
      <c r="H347" s="29"/>
      <c r="I347" s="25">
        <v>38659</v>
      </c>
      <c r="J347" s="29"/>
      <c r="K347" s="25">
        <v>126216</v>
      </c>
      <c r="L347" s="29"/>
      <c r="M347" s="25">
        <v>18382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</row>
    <row r="348" spans="1:253" s="7" customFormat="1" ht="13.5" customHeight="1">
      <c r="A348" s="20"/>
      <c r="B348" s="21"/>
      <c r="C348" s="29"/>
      <c r="D348" s="20"/>
      <c r="E348" s="29"/>
      <c r="F348" s="29"/>
      <c r="G348" s="29"/>
      <c r="H348" s="29"/>
      <c r="I348" s="29"/>
      <c r="J348" s="29"/>
      <c r="K348" s="29"/>
      <c r="L348" s="29"/>
      <c r="M348" s="29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</row>
    <row r="349" spans="1:253" s="7" customFormat="1" ht="13.5" customHeight="1">
      <c r="A349" s="20" t="s">
        <v>229</v>
      </c>
      <c r="B349" s="21"/>
      <c r="C349" s="30">
        <f>SUM(E349:M349)</f>
        <v>1372191</v>
      </c>
      <c r="D349" s="20"/>
      <c r="E349" s="25">
        <v>907199</v>
      </c>
      <c r="F349" s="29"/>
      <c r="G349" s="25">
        <v>234791</v>
      </c>
      <c r="H349" s="29"/>
      <c r="I349" s="25">
        <v>12568</v>
      </c>
      <c r="J349" s="29"/>
      <c r="K349" s="25">
        <v>171735</v>
      </c>
      <c r="L349" s="29"/>
      <c r="M349" s="25">
        <v>45898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</row>
    <row r="350" spans="1:253" s="7" customFormat="1" ht="13.5" customHeight="1">
      <c r="A350" s="20"/>
      <c r="B350" s="21"/>
      <c r="C350" s="29"/>
      <c r="D350" s="20"/>
      <c r="E350" s="29"/>
      <c r="F350" s="29"/>
      <c r="G350" s="29"/>
      <c r="H350" s="29"/>
      <c r="I350" s="29"/>
      <c r="J350" s="29"/>
      <c r="K350" s="29"/>
      <c r="L350" s="29"/>
      <c r="M350" s="29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</row>
    <row r="351" spans="1:253" s="7" customFormat="1" ht="13.5" customHeight="1">
      <c r="A351" s="33" t="s">
        <v>155</v>
      </c>
      <c r="B351" s="21"/>
      <c r="C351" s="25">
        <f>SUM(E351:M351)</f>
        <v>22378</v>
      </c>
      <c r="D351" s="20"/>
      <c r="E351" s="25">
        <v>0</v>
      </c>
      <c r="F351" s="29"/>
      <c r="G351" s="25">
        <v>0</v>
      </c>
      <c r="H351" s="29"/>
      <c r="I351" s="25">
        <v>0</v>
      </c>
      <c r="J351" s="29"/>
      <c r="K351" s="25">
        <v>20849</v>
      </c>
      <c r="L351" s="29"/>
      <c r="M351" s="25">
        <v>1529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</row>
    <row r="352" spans="1:253" s="7" customFormat="1" ht="13.5" customHeight="1">
      <c r="A352" s="20"/>
      <c r="B352" s="21"/>
      <c r="C352" s="29"/>
      <c r="D352" s="20"/>
      <c r="E352" s="29"/>
      <c r="F352" s="29"/>
      <c r="G352" s="29"/>
      <c r="H352" s="29"/>
      <c r="I352" s="29"/>
      <c r="J352" s="29"/>
      <c r="K352" s="29"/>
      <c r="L352" s="29"/>
      <c r="M352" s="29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</row>
    <row r="353" spans="1:253" s="7" customFormat="1" ht="13.5" customHeight="1">
      <c r="A353" s="20" t="s">
        <v>228</v>
      </c>
      <c r="B353" s="21"/>
      <c r="C353" s="30">
        <f>SUM(E353:M353)</f>
        <v>183760</v>
      </c>
      <c r="D353" s="20"/>
      <c r="E353" s="25">
        <v>132170</v>
      </c>
      <c r="F353" s="29"/>
      <c r="G353" s="25">
        <v>47044</v>
      </c>
      <c r="H353" s="29"/>
      <c r="I353" s="25">
        <v>1451</v>
      </c>
      <c r="J353" s="29"/>
      <c r="K353" s="25">
        <v>3095</v>
      </c>
      <c r="L353" s="29"/>
      <c r="M353" s="25">
        <v>0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</row>
    <row r="354" spans="1:253" s="7" customFormat="1" ht="13.5" customHeight="1">
      <c r="A354" s="20"/>
      <c r="B354" s="21"/>
      <c r="C354" s="29"/>
      <c r="D354" s="20"/>
      <c r="E354" s="29"/>
      <c r="F354" s="29"/>
      <c r="G354" s="29"/>
      <c r="H354" s="29"/>
      <c r="I354" s="29"/>
      <c r="J354" s="29"/>
      <c r="K354" s="29"/>
      <c r="L354" s="29"/>
      <c r="M354" s="29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</row>
    <row r="355" spans="1:253" s="7" customFormat="1" ht="13.5" customHeight="1">
      <c r="A355" s="20" t="s">
        <v>61</v>
      </c>
      <c r="B355" s="21"/>
      <c r="C355" s="30">
        <f>SUM(E355:M355)</f>
        <v>265548</v>
      </c>
      <c r="D355" s="20"/>
      <c r="E355" s="25">
        <v>189049</v>
      </c>
      <c r="F355" s="29"/>
      <c r="G355" s="25">
        <v>75822</v>
      </c>
      <c r="H355" s="29"/>
      <c r="I355" s="25">
        <v>1306</v>
      </c>
      <c r="J355" s="29"/>
      <c r="K355" s="25">
        <v>-2433</v>
      </c>
      <c r="L355" s="29"/>
      <c r="M355" s="25">
        <v>1804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</row>
    <row r="356" spans="1:253" s="7" customFormat="1" ht="13.5" customHeight="1">
      <c r="A356" s="20"/>
      <c r="B356" s="21"/>
      <c r="C356" s="29"/>
      <c r="D356" s="20"/>
      <c r="E356" s="29"/>
      <c r="F356" s="29"/>
      <c r="G356" s="29"/>
      <c r="H356" s="29"/>
      <c r="I356" s="29"/>
      <c r="J356" s="29"/>
      <c r="K356" s="29"/>
      <c r="L356" s="29"/>
      <c r="M356" s="29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</row>
    <row r="357" spans="1:253" s="7" customFormat="1" ht="13.5" customHeight="1">
      <c r="A357" s="20" t="s">
        <v>167</v>
      </c>
      <c r="B357" s="21" t="s">
        <v>9</v>
      </c>
      <c r="C357" s="20"/>
      <c r="D357" s="20"/>
      <c r="E357" s="20"/>
      <c r="F357" s="29"/>
      <c r="G357" s="20"/>
      <c r="H357" s="29"/>
      <c r="I357" s="20"/>
      <c r="J357" s="29"/>
      <c r="K357" s="20"/>
      <c r="L357" s="29"/>
      <c r="M357" s="20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</row>
    <row r="358" spans="1:253" s="7" customFormat="1" ht="13.5" customHeight="1">
      <c r="A358" s="20" t="s">
        <v>74</v>
      </c>
      <c r="B358" s="21" t="s">
        <v>9</v>
      </c>
      <c r="C358" s="20">
        <f aca="true" t="shared" si="15" ref="C358:C363">SUM(E358:M358)</f>
        <v>1263169</v>
      </c>
      <c r="D358" s="20"/>
      <c r="E358" s="20">
        <v>839348</v>
      </c>
      <c r="F358" s="29"/>
      <c r="G358" s="20">
        <v>323232</v>
      </c>
      <c r="H358" s="29"/>
      <c r="I358" s="20">
        <v>22411</v>
      </c>
      <c r="J358" s="29"/>
      <c r="K358" s="20">
        <v>72532</v>
      </c>
      <c r="L358" s="29"/>
      <c r="M358" s="20">
        <v>5646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</row>
    <row r="359" spans="1:253" s="7" customFormat="1" ht="13.5" customHeight="1">
      <c r="A359" s="20" t="s">
        <v>274</v>
      </c>
      <c r="B359" s="21"/>
      <c r="C359" s="20">
        <f t="shared" si="15"/>
        <v>161603</v>
      </c>
      <c r="D359" s="20"/>
      <c r="E359" s="20">
        <v>211408</v>
      </c>
      <c r="F359" s="29"/>
      <c r="G359" s="20">
        <v>70076</v>
      </c>
      <c r="H359" s="29"/>
      <c r="I359" s="20">
        <v>3468</v>
      </c>
      <c r="J359" s="29"/>
      <c r="K359" s="20">
        <v>-123349</v>
      </c>
      <c r="L359" s="29"/>
      <c r="M359" s="20">
        <v>0</v>
      </c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</row>
    <row r="360" spans="1:253" s="7" customFormat="1" ht="13.5" customHeight="1">
      <c r="A360" s="20" t="s">
        <v>213</v>
      </c>
      <c r="B360" s="21"/>
      <c r="C360" s="20">
        <f t="shared" si="15"/>
        <v>65453</v>
      </c>
      <c r="D360" s="20"/>
      <c r="E360" s="20">
        <v>38372</v>
      </c>
      <c r="F360" s="29"/>
      <c r="G360" s="20">
        <v>16500</v>
      </c>
      <c r="H360" s="29"/>
      <c r="I360" s="20">
        <v>1030</v>
      </c>
      <c r="J360" s="29"/>
      <c r="K360" s="20">
        <v>831</v>
      </c>
      <c r="L360" s="29"/>
      <c r="M360" s="20">
        <v>8720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</row>
    <row r="361" spans="1:253" s="7" customFormat="1" ht="13.5" customHeight="1">
      <c r="A361" s="20" t="s">
        <v>325</v>
      </c>
      <c r="B361" s="21" t="s">
        <v>9</v>
      </c>
      <c r="C361" s="20">
        <f t="shared" si="15"/>
        <v>59130</v>
      </c>
      <c r="D361" s="20"/>
      <c r="E361" s="20">
        <v>73961</v>
      </c>
      <c r="F361" s="29"/>
      <c r="G361" s="20">
        <v>27289</v>
      </c>
      <c r="H361" s="29"/>
      <c r="I361" s="20">
        <v>0</v>
      </c>
      <c r="J361" s="29"/>
      <c r="K361" s="20">
        <v>-42120</v>
      </c>
      <c r="L361" s="29"/>
      <c r="M361" s="20">
        <v>0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</row>
    <row r="362" spans="1:253" s="7" customFormat="1" ht="13.5" customHeight="1">
      <c r="A362" s="20" t="s">
        <v>60</v>
      </c>
      <c r="B362" s="21" t="s">
        <v>9</v>
      </c>
      <c r="C362" s="25">
        <f t="shared" si="15"/>
        <v>140594</v>
      </c>
      <c r="D362" s="20"/>
      <c r="E362" s="25">
        <v>122099</v>
      </c>
      <c r="F362" s="29"/>
      <c r="G362" s="25">
        <v>41241</v>
      </c>
      <c r="H362" s="29"/>
      <c r="I362" s="25">
        <v>19144</v>
      </c>
      <c r="J362" s="29"/>
      <c r="K362" s="25">
        <v>-43056</v>
      </c>
      <c r="L362" s="29"/>
      <c r="M362" s="25">
        <v>1166</v>
      </c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</row>
    <row r="363" spans="1:253" s="7" customFormat="1" ht="13.5" customHeight="1">
      <c r="A363" s="20" t="s">
        <v>147</v>
      </c>
      <c r="B363" s="21" t="s">
        <v>9</v>
      </c>
      <c r="C363" s="25">
        <f t="shared" si="15"/>
        <v>1689949</v>
      </c>
      <c r="D363" s="20"/>
      <c r="E363" s="25">
        <f>SUM(E358:E362)</f>
        <v>1285188</v>
      </c>
      <c r="F363" s="29"/>
      <c r="G363" s="25">
        <f>SUM(G358:G362)</f>
        <v>478338</v>
      </c>
      <c r="H363" s="29"/>
      <c r="I363" s="25">
        <f>SUM(I358:I362)</f>
        <v>46053</v>
      </c>
      <c r="J363" s="29"/>
      <c r="K363" s="25">
        <f>SUM(K358:K362)</f>
        <v>-135162</v>
      </c>
      <c r="L363" s="29"/>
      <c r="M363" s="25">
        <f>SUM(M358:M362)</f>
        <v>15532</v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</row>
    <row r="364" spans="1:253" s="7" customFormat="1" ht="13.5" customHeight="1">
      <c r="A364" s="20"/>
      <c r="B364" s="21" t="s">
        <v>9</v>
      </c>
      <c r="C364" s="20"/>
      <c r="D364" s="20"/>
      <c r="E364" s="20"/>
      <c r="F364" s="29"/>
      <c r="G364" s="20"/>
      <c r="H364" s="29"/>
      <c r="I364" s="20"/>
      <c r="J364" s="29"/>
      <c r="K364" s="20"/>
      <c r="L364" s="29"/>
      <c r="M364" s="20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</row>
    <row r="365" spans="1:253" s="7" customFormat="1" ht="13.5" customHeight="1">
      <c r="A365" s="20" t="s">
        <v>287</v>
      </c>
      <c r="B365" s="21"/>
      <c r="C365" s="30">
        <f>SUM(E365:M365)</f>
        <v>22817</v>
      </c>
      <c r="D365" s="20"/>
      <c r="E365" s="25">
        <v>0</v>
      </c>
      <c r="F365" s="29"/>
      <c r="G365" s="25">
        <v>0</v>
      </c>
      <c r="H365" s="29"/>
      <c r="I365" s="25">
        <v>1442</v>
      </c>
      <c r="J365" s="29"/>
      <c r="K365" s="25">
        <v>21375</v>
      </c>
      <c r="L365" s="29"/>
      <c r="M365" s="25">
        <v>0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</row>
    <row r="366" spans="1:253" s="7" customFormat="1" ht="13.5" customHeight="1">
      <c r="A366" s="20"/>
      <c r="B366" s="21"/>
      <c r="C366" s="20"/>
      <c r="D366" s="20"/>
      <c r="E366" s="20"/>
      <c r="F366" s="29"/>
      <c r="G366" s="20"/>
      <c r="H366" s="29"/>
      <c r="I366" s="20"/>
      <c r="J366" s="29"/>
      <c r="K366" s="20"/>
      <c r="L366" s="29"/>
      <c r="M366" s="20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</row>
    <row r="367" spans="1:253" s="7" customFormat="1" ht="13.5" customHeight="1">
      <c r="A367" s="20" t="s">
        <v>201</v>
      </c>
      <c r="B367" s="21" t="s">
        <v>9</v>
      </c>
      <c r="C367" s="25">
        <f>SUM(E367:M367)</f>
        <v>2200866</v>
      </c>
      <c r="D367" s="20"/>
      <c r="E367" s="25">
        <v>59902</v>
      </c>
      <c r="F367" s="29"/>
      <c r="G367" s="25">
        <v>25758</v>
      </c>
      <c r="H367" s="29"/>
      <c r="I367" s="25">
        <v>20593</v>
      </c>
      <c r="J367" s="29"/>
      <c r="K367" s="25">
        <v>2089841</v>
      </c>
      <c r="L367" s="29"/>
      <c r="M367" s="25">
        <v>4772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</row>
    <row r="368" spans="1:253" s="7" customFormat="1" ht="13.5" customHeight="1">
      <c r="A368" s="20"/>
      <c r="B368" s="21" t="s">
        <v>9</v>
      </c>
      <c r="C368" s="20"/>
      <c r="D368" s="20"/>
      <c r="E368" s="24"/>
      <c r="F368" s="29"/>
      <c r="G368" s="24"/>
      <c r="H368" s="29"/>
      <c r="I368" s="24"/>
      <c r="J368" s="29"/>
      <c r="K368" s="24"/>
      <c r="L368" s="29"/>
      <c r="M368" s="2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</row>
    <row r="369" spans="1:253" s="7" customFormat="1" ht="13.5" customHeight="1">
      <c r="A369" s="20" t="s">
        <v>258</v>
      </c>
      <c r="B369" s="21"/>
      <c r="C369" s="30">
        <f>SUM(E369:M369)</f>
        <v>1338</v>
      </c>
      <c r="D369" s="20"/>
      <c r="E369" s="39">
        <v>0</v>
      </c>
      <c r="F369" s="29"/>
      <c r="G369" s="39">
        <v>0</v>
      </c>
      <c r="H369" s="29"/>
      <c r="I369" s="39">
        <v>1100</v>
      </c>
      <c r="J369" s="29"/>
      <c r="K369" s="39">
        <v>238</v>
      </c>
      <c r="L369" s="29"/>
      <c r="M369" s="39">
        <v>0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</row>
    <row r="370" spans="1:253" s="7" customFormat="1" ht="13.5" customHeight="1">
      <c r="A370" s="20"/>
      <c r="B370" s="21"/>
      <c r="C370" s="29"/>
      <c r="D370" s="20"/>
      <c r="E370" s="31"/>
      <c r="F370" s="29"/>
      <c r="G370" s="31"/>
      <c r="H370" s="29"/>
      <c r="I370" s="31"/>
      <c r="J370" s="29"/>
      <c r="K370" s="31"/>
      <c r="L370" s="29"/>
      <c r="M370" s="31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</row>
    <row r="371" spans="1:253" s="7" customFormat="1" ht="13.5" customHeight="1">
      <c r="A371" s="20" t="s">
        <v>270</v>
      </c>
      <c r="B371" s="21" t="s">
        <v>9</v>
      </c>
      <c r="C371" s="25">
        <f>SUM(E371:M371)</f>
        <v>813798</v>
      </c>
      <c r="D371" s="20"/>
      <c r="E371" s="25">
        <v>581380</v>
      </c>
      <c r="F371" s="29"/>
      <c r="G371" s="25">
        <v>232243</v>
      </c>
      <c r="H371" s="29"/>
      <c r="I371" s="25">
        <v>0</v>
      </c>
      <c r="J371" s="29"/>
      <c r="K371" s="25">
        <v>175</v>
      </c>
      <c r="L371" s="29"/>
      <c r="M371" s="25">
        <v>0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</row>
    <row r="372" spans="1:253" s="7" customFormat="1" ht="13.5" customHeight="1">
      <c r="A372" s="20"/>
      <c r="B372" s="21" t="s">
        <v>9</v>
      </c>
      <c r="C372" s="20"/>
      <c r="D372" s="20"/>
      <c r="E372" s="24"/>
      <c r="F372" s="29"/>
      <c r="G372" s="24"/>
      <c r="H372" s="29"/>
      <c r="I372" s="24"/>
      <c r="J372" s="29"/>
      <c r="K372" s="24"/>
      <c r="L372" s="29"/>
      <c r="M372" s="2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</row>
    <row r="373" spans="1:253" s="7" customFormat="1" ht="13.5" customHeight="1">
      <c r="A373" s="20" t="s">
        <v>230</v>
      </c>
      <c r="B373" s="21"/>
      <c r="C373" s="30">
        <f>SUM(E373:M373)</f>
        <v>108017</v>
      </c>
      <c r="D373" s="20"/>
      <c r="E373" s="25">
        <v>0</v>
      </c>
      <c r="F373" s="29"/>
      <c r="G373" s="25">
        <v>0</v>
      </c>
      <c r="H373" s="29"/>
      <c r="I373" s="25">
        <v>0</v>
      </c>
      <c r="J373" s="29"/>
      <c r="K373" s="25">
        <v>108017</v>
      </c>
      <c r="L373" s="29"/>
      <c r="M373" s="25">
        <v>0</v>
      </c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</row>
    <row r="374" spans="1:253" s="7" customFormat="1" ht="13.5" customHeight="1">
      <c r="A374" s="20"/>
      <c r="B374" s="21"/>
      <c r="C374" s="29"/>
      <c r="D374" s="20"/>
      <c r="E374" s="20"/>
      <c r="F374" s="29"/>
      <c r="G374" s="20"/>
      <c r="H374" s="29"/>
      <c r="I374" s="20"/>
      <c r="J374" s="29"/>
      <c r="K374" s="20"/>
      <c r="L374" s="29"/>
      <c r="M374" s="20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</row>
    <row r="375" spans="1:253" s="7" customFormat="1" ht="13.5" customHeight="1">
      <c r="A375" s="20" t="s">
        <v>203</v>
      </c>
      <c r="B375" s="21"/>
      <c r="C375" s="40">
        <f>SUM(E375:M375)</f>
        <v>3287105</v>
      </c>
      <c r="D375" s="20"/>
      <c r="E375" s="25">
        <v>2198212</v>
      </c>
      <c r="F375" s="29"/>
      <c r="G375" s="25">
        <v>898712</v>
      </c>
      <c r="H375" s="29"/>
      <c r="I375" s="25">
        <v>27942</v>
      </c>
      <c r="J375" s="29"/>
      <c r="K375" s="25">
        <v>104336</v>
      </c>
      <c r="L375" s="29"/>
      <c r="M375" s="25">
        <v>57903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</row>
    <row r="376" spans="1:253" s="7" customFormat="1" ht="13.5" customHeight="1">
      <c r="A376" s="20"/>
      <c r="B376" s="21"/>
      <c r="C376" s="20"/>
      <c r="D376" s="20"/>
      <c r="E376" s="20"/>
      <c r="F376" s="29"/>
      <c r="G376" s="20"/>
      <c r="H376" s="29"/>
      <c r="I376" s="20"/>
      <c r="J376" s="29"/>
      <c r="K376" s="20"/>
      <c r="L376" s="29"/>
      <c r="M376" s="20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</row>
    <row r="377" spans="1:253" s="7" customFormat="1" ht="13.5" customHeight="1">
      <c r="A377" s="20" t="s">
        <v>275</v>
      </c>
      <c r="B377" s="21"/>
      <c r="C377" s="30">
        <f>SUM(E377:M377)</f>
        <v>28846</v>
      </c>
      <c r="D377" s="20"/>
      <c r="E377" s="30">
        <v>0</v>
      </c>
      <c r="F377" s="29"/>
      <c r="G377" s="30">
        <v>0</v>
      </c>
      <c r="H377" s="29"/>
      <c r="I377" s="30">
        <v>5098</v>
      </c>
      <c r="J377" s="29"/>
      <c r="K377" s="30">
        <v>-35090</v>
      </c>
      <c r="L377" s="29"/>
      <c r="M377" s="30">
        <v>58838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</row>
    <row r="378" spans="1:253" s="7" customFormat="1" ht="13.5" customHeight="1">
      <c r="A378" s="20"/>
      <c r="B378" s="21" t="s">
        <v>9</v>
      </c>
      <c r="C378" s="20"/>
      <c r="D378" s="20"/>
      <c r="E378" s="24"/>
      <c r="F378" s="29"/>
      <c r="G378" s="24"/>
      <c r="H378" s="29"/>
      <c r="I378" s="24"/>
      <c r="J378" s="29"/>
      <c r="K378" s="24"/>
      <c r="L378" s="29"/>
      <c r="M378" s="2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</row>
    <row r="379" spans="1:253" s="7" customFormat="1" ht="13.5" customHeight="1">
      <c r="A379" s="20" t="s">
        <v>175</v>
      </c>
      <c r="B379" s="21" t="s">
        <v>9</v>
      </c>
      <c r="C379" s="20" t="s">
        <v>9</v>
      </c>
      <c r="D379" s="20"/>
      <c r="E379" s="20"/>
      <c r="F379" s="29"/>
      <c r="G379" s="20"/>
      <c r="H379" s="29"/>
      <c r="I379" s="20"/>
      <c r="J379" s="29"/>
      <c r="K379" s="20"/>
      <c r="L379" s="29"/>
      <c r="M379" s="20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</row>
    <row r="380" spans="1:253" s="7" customFormat="1" ht="13.5" customHeight="1">
      <c r="A380" s="20" t="s">
        <v>75</v>
      </c>
      <c r="B380" s="21" t="s">
        <v>9</v>
      </c>
      <c r="C380" s="20">
        <f aca="true" t="shared" si="16" ref="C380:C396">SUM(E380:M380)</f>
        <v>1349763</v>
      </c>
      <c r="D380" s="20"/>
      <c r="E380" s="20">
        <v>867828</v>
      </c>
      <c r="F380" s="29"/>
      <c r="G380" s="20">
        <v>321408</v>
      </c>
      <c r="H380" s="29"/>
      <c r="I380" s="20">
        <v>29460</v>
      </c>
      <c r="J380" s="29"/>
      <c r="K380" s="20">
        <v>112814</v>
      </c>
      <c r="L380" s="29"/>
      <c r="M380" s="20">
        <v>18253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</row>
    <row r="381" spans="1:253" s="7" customFormat="1" ht="13.5" customHeight="1">
      <c r="A381" s="20" t="s">
        <v>148</v>
      </c>
      <c r="B381" s="21" t="s">
        <v>9</v>
      </c>
      <c r="C381" s="20">
        <f t="shared" si="16"/>
        <v>1415706</v>
      </c>
      <c r="D381" s="20"/>
      <c r="E381" s="20">
        <v>965313</v>
      </c>
      <c r="F381" s="29"/>
      <c r="G381" s="20">
        <v>369606</v>
      </c>
      <c r="H381" s="29"/>
      <c r="I381" s="20">
        <v>24826</v>
      </c>
      <c r="J381" s="29"/>
      <c r="K381" s="20">
        <v>43111</v>
      </c>
      <c r="L381" s="29"/>
      <c r="M381" s="20">
        <v>12850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</row>
    <row r="382" spans="1:253" s="7" customFormat="1" ht="13.5" customHeight="1">
      <c r="A382" s="20" t="s">
        <v>247</v>
      </c>
      <c r="B382" s="21" t="s">
        <v>9</v>
      </c>
      <c r="C382" s="20">
        <f t="shared" si="16"/>
        <v>2491424</v>
      </c>
      <c r="D382" s="20"/>
      <c r="E382" s="20">
        <v>1780917</v>
      </c>
      <c r="F382" s="29"/>
      <c r="G382" s="20">
        <v>636306</v>
      </c>
      <c r="H382" s="29"/>
      <c r="I382" s="20">
        <v>1853</v>
      </c>
      <c r="J382" s="29"/>
      <c r="K382" s="20">
        <v>63329</v>
      </c>
      <c r="L382" s="29"/>
      <c r="M382" s="20">
        <v>9019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</row>
    <row r="383" spans="1:253" s="7" customFormat="1" ht="13.5" customHeight="1">
      <c r="A383" s="20" t="s">
        <v>51</v>
      </c>
      <c r="B383" s="21" t="s">
        <v>9</v>
      </c>
      <c r="C383" s="20">
        <f t="shared" si="16"/>
        <v>2954482</v>
      </c>
      <c r="D383" s="20"/>
      <c r="E383" s="20">
        <v>1708275</v>
      </c>
      <c r="F383" s="29"/>
      <c r="G383" s="20">
        <v>660951</v>
      </c>
      <c r="H383" s="29"/>
      <c r="I383" s="20">
        <v>847</v>
      </c>
      <c r="J383" s="29"/>
      <c r="K383" s="20">
        <v>584222</v>
      </c>
      <c r="L383" s="29"/>
      <c r="M383" s="20">
        <v>187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</row>
    <row r="384" spans="1:253" s="7" customFormat="1" ht="13.5" customHeight="1">
      <c r="A384" s="20" t="s">
        <v>77</v>
      </c>
      <c r="B384" s="21" t="s">
        <v>9</v>
      </c>
      <c r="C384" s="20">
        <f t="shared" si="16"/>
        <v>2803558</v>
      </c>
      <c r="D384" s="20"/>
      <c r="E384" s="20">
        <v>1761577</v>
      </c>
      <c r="F384" s="29"/>
      <c r="G384" s="20">
        <v>667491</v>
      </c>
      <c r="H384" s="29"/>
      <c r="I384" s="20">
        <v>22006</v>
      </c>
      <c r="J384" s="29"/>
      <c r="K384" s="20">
        <v>330198</v>
      </c>
      <c r="L384" s="29"/>
      <c r="M384" s="20">
        <v>22286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</row>
    <row r="385" spans="1:253" s="7" customFormat="1" ht="13.5" customHeight="1">
      <c r="A385" s="20" t="s">
        <v>209</v>
      </c>
      <c r="B385" s="21" t="s">
        <v>9</v>
      </c>
      <c r="C385" s="20">
        <f t="shared" si="16"/>
        <v>1475664</v>
      </c>
      <c r="D385" s="20"/>
      <c r="E385" s="20">
        <v>955834</v>
      </c>
      <c r="F385" s="29"/>
      <c r="G385" s="20">
        <v>379458</v>
      </c>
      <c r="H385" s="29"/>
      <c r="I385" s="20">
        <v>25169</v>
      </c>
      <c r="J385" s="29"/>
      <c r="K385" s="20">
        <v>86663</v>
      </c>
      <c r="L385" s="29"/>
      <c r="M385" s="20">
        <v>28540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</row>
    <row r="386" spans="1:253" s="7" customFormat="1" ht="13.5" customHeight="1">
      <c r="A386" s="20" t="s">
        <v>78</v>
      </c>
      <c r="B386" s="21" t="s">
        <v>9</v>
      </c>
      <c r="C386" s="20">
        <f t="shared" si="16"/>
        <v>754338</v>
      </c>
      <c r="D386" s="20"/>
      <c r="E386" s="20">
        <v>503211</v>
      </c>
      <c r="F386" s="29"/>
      <c r="G386" s="20">
        <v>197730</v>
      </c>
      <c r="H386" s="29"/>
      <c r="I386" s="20">
        <v>6499</v>
      </c>
      <c r="J386" s="29"/>
      <c r="K386" s="20">
        <v>44156</v>
      </c>
      <c r="L386" s="29"/>
      <c r="M386" s="20">
        <v>2742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</row>
    <row r="387" spans="1:253" s="7" customFormat="1" ht="13.5" customHeight="1">
      <c r="A387" s="20" t="s">
        <v>244</v>
      </c>
      <c r="B387" s="21"/>
      <c r="C387" s="20">
        <f t="shared" si="16"/>
        <v>2483020</v>
      </c>
      <c r="D387" s="20"/>
      <c r="E387" s="20">
        <v>1736317</v>
      </c>
      <c r="F387" s="29"/>
      <c r="G387" s="20">
        <v>636146</v>
      </c>
      <c r="H387" s="29"/>
      <c r="I387" s="20">
        <v>5747</v>
      </c>
      <c r="J387" s="29"/>
      <c r="K387" s="20">
        <v>97211</v>
      </c>
      <c r="L387" s="29"/>
      <c r="M387" s="20">
        <v>7599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</row>
    <row r="388" spans="1:253" s="7" customFormat="1" ht="13.5" customHeight="1">
      <c r="A388" s="20" t="s">
        <v>271</v>
      </c>
      <c r="B388" s="21"/>
      <c r="C388" s="20">
        <f t="shared" si="16"/>
        <v>15152995</v>
      </c>
      <c r="D388" s="20"/>
      <c r="E388" s="20">
        <v>9811855</v>
      </c>
      <c r="F388" s="29"/>
      <c r="G388" s="20">
        <v>3893007</v>
      </c>
      <c r="H388" s="29"/>
      <c r="I388" s="20">
        <v>100317</v>
      </c>
      <c r="J388" s="29"/>
      <c r="K388" s="20">
        <v>1211639</v>
      </c>
      <c r="L388" s="29"/>
      <c r="M388" s="20">
        <v>136177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</row>
    <row r="389" spans="1:253" s="7" customFormat="1" ht="13.5" customHeight="1">
      <c r="A389" s="20" t="s">
        <v>324</v>
      </c>
      <c r="B389" s="21"/>
      <c r="C389" s="20">
        <f>SUM(E389:M389)</f>
        <v>1565449</v>
      </c>
      <c r="D389" s="20"/>
      <c r="E389" s="20">
        <v>794103</v>
      </c>
      <c r="F389" s="29"/>
      <c r="G389" s="20">
        <v>232752</v>
      </c>
      <c r="H389" s="29"/>
      <c r="I389" s="20">
        <v>7833</v>
      </c>
      <c r="J389" s="29"/>
      <c r="K389" s="20">
        <v>404532</v>
      </c>
      <c r="L389" s="29"/>
      <c r="M389" s="20">
        <v>126229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</row>
    <row r="390" spans="1:253" s="7" customFormat="1" ht="13.5" customHeight="1">
      <c r="A390" s="20" t="s">
        <v>79</v>
      </c>
      <c r="B390" s="21" t="s">
        <v>9</v>
      </c>
      <c r="C390" s="20">
        <f t="shared" si="16"/>
        <v>793628</v>
      </c>
      <c r="D390" s="20"/>
      <c r="E390" s="20">
        <v>517831</v>
      </c>
      <c r="F390" s="29"/>
      <c r="G390" s="20">
        <v>205105</v>
      </c>
      <c r="H390" s="29"/>
      <c r="I390" s="20">
        <v>9655</v>
      </c>
      <c r="J390" s="29"/>
      <c r="K390" s="20">
        <v>58183</v>
      </c>
      <c r="L390" s="29"/>
      <c r="M390" s="20">
        <v>2854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</row>
    <row r="391" spans="1:253" s="7" customFormat="1" ht="13.5" customHeight="1">
      <c r="A391" s="20" t="s">
        <v>80</v>
      </c>
      <c r="B391" s="21" t="s">
        <v>9</v>
      </c>
      <c r="C391" s="20">
        <f t="shared" si="16"/>
        <v>908195</v>
      </c>
      <c r="D391" s="20"/>
      <c r="E391" s="20">
        <v>636586</v>
      </c>
      <c r="F391" s="29"/>
      <c r="G391" s="20">
        <v>265585</v>
      </c>
      <c r="H391" s="29"/>
      <c r="I391" s="20">
        <v>0</v>
      </c>
      <c r="J391" s="29"/>
      <c r="K391" s="20">
        <v>6024</v>
      </c>
      <c r="L391" s="29"/>
      <c r="M391" s="20">
        <v>0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</row>
    <row r="392" spans="1:253" s="7" customFormat="1" ht="13.5" customHeight="1">
      <c r="A392" s="20" t="s">
        <v>204</v>
      </c>
      <c r="B392" s="21" t="s">
        <v>9</v>
      </c>
      <c r="C392" s="20">
        <f t="shared" si="16"/>
        <v>350321</v>
      </c>
      <c r="D392" s="20"/>
      <c r="E392" s="20">
        <v>247972</v>
      </c>
      <c r="F392" s="29"/>
      <c r="G392" s="20">
        <v>100104</v>
      </c>
      <c r="H392" s="29"/>
      <c r="I392" s="20">
        <v>0</v>
      </c>
      <c r="J392" s="29"/>
      <c r="K392" s="20">
        <v>2245</v>
      </c>
      <c r="L392" s="29"/>
      <c r="M392" s="20">
        <v>0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</row>
    <row r="393" spans="1:253" s="7" customFormat="1" ht="13.5" customHeight="1">
      <c r="A393" s="20" t="s">
        <v>245</v>
      </c>
      <c r="B393" s="21"/>
      <c r="C393" s="20">
        <f t="shared" si="16"/>
        <v>3145078</v>
      </c>
      <c r="D393" s="20"/>
      <c r="E393" s="20">
        <v>1889714</v>
      </c>
      <c r="F393" s="29"/>
      <c r="G393" s="20">
        <v>722380</v>
      </c>
      <c r="H393" s="29"/>
      <c r="I393" s="20">
        <v>54676</v>
      </c>
      <c r="J393" s="29"/>
      <c r="K393" s="20">
        <v>331283</v>
      </c>
      <c r="L393" s="29"/>
      <c r="M393" s="20">
        <v>147025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</row>
    <row r="394" spans="1:253" s="7" customFormat="1" ht="13.5" customHeight="1">
      <c r="A394" s="20" t="s">
        <v>257</v>
      </c>
      <c r="B394" s="21"/>
      <c r="C394" s="20">
        <f t="shared" si="16"/>
        <v>107953</v>
      </c>
      <c r="D394" s="20"/>
      <c r="E394" s="20">
        <v>0</v>
      </c>
      <c r="F394" s="29"/>
      <c r="G394" s="20">
        <v>107953</v>
      </c>
      <c r="H394" s="29"/>
      <c r="I394" s="20">
        <v>0</v>
      </c>
      <c r="J394" s="29"/>
      <c r="K394" s="20">
        <v>0</v>
      </c>
      <c r="L394" s="29"/>
      <c r="M394" s="20">
        <v>0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</row>
    <row r="395" spans="1:253" s="7" customFormat="1" ht="13.5" customHeight="1">
      <c r="A395" s="20" t="s">
        <v>82</v>
      </c>
      <c r="B395" s="21" t="s">
        <v>9</v>
      </c>
      <c r="C395" s="20">
        <f t="shared" si="16"/>
        <v>1765518</v>
      </c>
      <c r="D395" s="20"/>
      <c r="E395" s="20">
        <v>1172056</v>
      </c>
      <c r="F395" s="29"/>
      <c r="G395" s="20">
        <v>469990</v>
      </c>
      <c r="H395" s="29"/>
      <c r="I395" s="20">
        <v>1056</v>
      </c>
      <c r="J395" s="29"/>
      <c r="K395" s="20">
        <v>113105</v>
      </c>
      <c r="L395" s="29"/>
      <c r="M395" s="20">
        <v>9311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</row>
    <row r="396" spans="1:253" s="7" customFormat="1" ht="13.5" customHeight="1">
      <c r="A396" s="20" t="s">
        <v>83</v>
      </c>
      <c r="B396" s="21" t="s">
        <v>9</v>
      </c>
      <c r="C396" s="25">
        <f t="shared" si="16"/>
        <v>3336032</v>
      </c>
      <c r="D396" s="20"/>
      <c r="E396" s="25">
        <v>1915671</v>
      </c>
      <c r="F396" s="29"/>
      <c r="G396" s="25">
        <v>783567</v>
      </c>
      <c r="H396" s="29"/>
      <c r="I396" s="25">
        <v>35697</v>
      </c>
      <c r="J396" s="29"/>
      <c r="K396" s="25">
        <v>485194</v>
      </c>
      <c r="L396" s="29"/>
      <c r="M396" s="25">
        <v>115903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</row>
    <row r="397" spans="1:253" s="7" customFormat="1" ht="13.5" customHeight="1">
      <c r="A397" s="20" t="s">
        <v>206</v>
      </c>
      <c r="B397" s="21" t="s">
        <v>9</v>
      </c>
      <c r="C397" s="20" t="s">
        <v>9</v>
      </c>
      <c r="D397" s="20"/>
      <c r="E397" s="20" t="s">
        <v>9</v>
      </c>
      <c r="F397" s="29" t="s">
        <v>9</v>
      </c>
      <c r="G397" s="20" t="s">
        <v>9</v>
      </c>
      <c r="H397" s="29" t="s">
        <v>9</v>
      </c>
      <c r="I397" s="20" t="s">
        <v>9</v>
      </c>
      <c r="J397" s="29" t="s">
        <v>9</v>
      </c>
      <c r="K397" s="20" t="s">
        <v>9</v>
      </c>
      <c r="L397" s="29" t="s">
        <v>9</v>
      </c>
      <c r="M397" s="20" t="s">
        <v>9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</row>
    <row r="398" spans="1:253" s="7" customFormat="1" ht="13.5" customHeight="1">
      <c r="A398" s="20" t="s">
        <v>132</v>
      </c>
      <c r="B398" s="21" t="s">
        <v>9</v>
      </c>
      <c r="C398" s="25">
        <f>SUM(E398:M398)</f>
        <v>42853124</v>
      </c>
      <c r="D398" s="20"/>
      <c r="E398" s="25">
        <f>SUM(E380:E396)</f>
        <v>27265060</v>
      </c>
      <c r="F398" s="29"/>
      <c r="G398" s="25">
        <f>SUM(G380:G396)</f>
        <v>10649539</v>
      </c>
      <c r="H398" s="29"/>
      <c r="I398" s="25">
        <f>SUM(I380:I396)</f>
        <v>325641</v>
      </c>
      <c r="J398" s="29"/>
      <c r="K398" s="25">
        <f>SUM(K380:K396)</f>
        <v>3973909</v>
      </c>
      <c r="L398" s="29"/>
      <c r="M398" s="25">
        <f>SUM(M380:M396)</f>
        <v>638975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</row>
    <row r="399" spans="1:253" s="7" customFormat="1" ht="13.5" customHeight="1">
      <c r="A399" s="20"/>
      <c r="B399" s="21" t="s">
        <v>9</v>
      </c>
      <c r="C399" s="20"/>
      <c r="D399" s="20"/>
      <c r="E399" s="20"/>
      <c r="F399" s="29"/>
      <c r="G399" s="20"/>
      <c r="H399" s="29"/>
      <c r="I399" s="20"/>
      <c r="J399" s="29"/>
      <c r="K399" s="20"/>
      <c r="L399" s="29"/>
      <c r="M399" s="20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</row>
    <row r="400" spans="1:253" s="7" customFormat="1" ht="13.5" customHeight="1">
      <c r="A400" s="20" t="s">
        <v>133</v>
      </c>
      <c r="B400" s="21" t="s">
        <v>9</v>
      </c>
      <c r="C400" s="25">
        <f>SUM(E400:M400)</f>
        <v>69709959</v>
      </c>
      <c r="D400" s="25"/>
      <c r="E400" s="25">
        <f>SUM(E398+E375+E373+E367+E363+E369+E351+E347+E345+E340+E365+E353+E349+E371+E377+E355)</f>
        <v>39362212</v>
      </c>
      <c r="F400" s="29"/>
      <c r="G400" s="25">
        <f>SUM(G398+G375+G373+G367+G363+G369+G351+G347+G345+G340+G365+G353+G349+G371+G377+G355)</f>
        <v>15194122</v>
      </c>
      <c r="H400" s="29"/>
      <c r="I400" s="25">
        <f>SUM(I398+I375+I373+I367+I363+I369+I351+I347+I345+I340+I365+I353+I349+I371+I377+I355)</f>
        <v>536889</v>
      </c>
      <c r="J400" s="29"/>
      <c r="K400" s="25">
        <f>SUM(K398+K375+K373+K367+K363+K369+K351+K347+K345+K340+K365+K353+K349+K371+K377+K355)</f>
        <v>13192958</v>
      </c>
      <c r="L400" s="29"/>
      <c r="M400" s="25">
        <f>SUM(M398+M375+M373+M367+M363+M369+M351+M347+M345+M340+M365+M353+M349+M371+M377+M355)</f>
        <v>1423778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</row>
    <row r="401" spans="1:253" s="7" customFormat="1" ht="13.5" customHeight="1">
      <c r="A401" s="20"/>
      <c r="B401" s="21"/>
      <c r="C401" s="29"/>
      <c r="D401" s="20"/>
      <c r="E401" s="29"/>
      <c r="F401" s="29"/>
      <c r="G401" s="29"/>
      <c r="H401" s="29"/>
      <c r="I401" s="29"/>
      <c r="J401" s="29"/>
      <c r="K401" s="29"/>
      <c r="L401" s="29"/>
      <c r="M401" s="29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</row>
    <row r="402" spans="1:253" s="7" customFormat="1" ht="13.5" customHeight="1">
      <c r="A402" s="20" t="s">
        <v>163</v>
      </c>
      <c r="B402" s="21" t="s">
        <v>9</v>
      </c>
      <c r="C402" s="20" t="s">
        <v>9</v>
      </c>
      <c r="D402" s="20"/>
      <c r="E402" s="20" t="s">
        <v>9</v>
      </c>
      <c r="F402" s="29" t="s">
        <v>9</v>
      </c>
      <c r="G402" s="20" t="s">
        <v>9</v>
      </c>
      <c r="H402" s="29" t="s">
        <v>9</v>
      </c>
      <c r="I402" s="20" t="s">
        <v>9</v>
      </c>
      <c r="J402" s="29" t="s">
        <v>9</v>
      </c>
      <c r="K402" s="20" t="s">
        <v>9</v>
      </c>
      <c r="L402" s="29" t="s">
        <v>9</v>
      </c>
      <c r="M402" s="20" t="s">
        <v>9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</row>
    <row r="403" spans="1:253" s="7" customFormat="1" ht="13.5" customHeight="1">
      <c r="A403" s="20" t="s">
        <v>217</v>
      </c>
      <c r="B403" s="21"/>
      <c r="C403" s="30">
        <f>SUM(E403:M403)</f>
        <v>616437</v>
      </c>
      <c r="D403" s="20"/>
      <c r="E403" s="25">
        <v>374878</v>
      </c>
      <c r="F403" s="29"/>
      <c r="G403" s="25">
        <v>121102</v>
      </c>
      <c r="H403" s="29"/>
      <c r="I403" s="25">
        <v>2909</v>
      </c>
      <c r="J403" s="29"/>
      <c r="K403" s="25">
        <v>117548</v>
      </c>
      <c r="L403" s="29"/>
      <c r="M403" s="25">
        <v>0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</row>
    <row r="404" spans="1:253" s="7" customFormat="1" ht="13.5" customHeight="1">
      <c r="A404" s="20"/>
      <c r="B404" s="21"/>
      <c r="C404" s="20"/>
      <c r="D404" s="20"/>
      <c r="E404" s="20"/>
      <c r="F404" s="29"/>
      <c r="G404" s="20"/>
      <c r="H404" s="29"/>
      <c r="I404" s="20"/>
      <c r="J404" s="29"/>
      <c r="K404" s="20"/>
      <c r="L404" s="29"/>
      <c r="M404" s="20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</row>
    <row r="405" spans="1:253" s="7" customFormat="1" ht="13.5" customHeight="1">
      <c r="A405" s="20" t="s">
        <v>250</v>
      </c>
      <c r="B405" s="21" t="s">
        <v>9</v>
      </c>
      <c r="C405" s="25">
        <f>SUM(E405:M405)</f>
        <v>1053157</v>
      </c>
      <c r="D405" s="20"/>
      <c r="E405" s="25">
        <v>353132</v>
      </c>
      <c r="F405" s="29"/>
      <c r="G405" s="25">
        <v>87164</v>
      </c>
      <c r="H405" s="29"/>
      <c r="I405" s="25">
        <v>7068</v>
      </c>
      <c r="J405" s="29"/>
      <c r="K405" s="25">
        <v>596706</v>
      </c>
      <c r="L405" s="29"/>
      <c r="M405" s="25">
        <v>9087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</row>
    <row r="406" spans="1:253" s="7" customFormat="1" ht="13.5" customHeight="1">
      <c r="A406" s="20"/>
      <c r="B406" s="21"/>
      <c r="C406" s="29"/>
      <c r="D406" s="20"/>
      <c r="E406" s="29"/>
      <c r="F406" s="29"/>
      <c r="G406" s="29"/>
      <c r="H406" s="29"/>
      <c r="I406" s="29"/>
      <c r="J406" s="29"/>
      <c r="K406" s="29"/>
      <c r="L406" s="29"/>
      <c r="M406" s="29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</row>
    <row r="407" spans="1:253" s="7" customFormat="1" ht="13.5" customHeight="1">
      <c r="A407" s="20" t="s">
        <v>282</v>
      </c>
      <c r="B407" s="21" t="s">
        <v>9</v>
      </c>
      <c r="C407" s="25">
        <f>SUM(E407:M407)</f>
        <v>188146</v>
      </c>
      <c r="D407" s="20"/>
      <c r="E407" s="25">
        <v>19150</v>
      </c>
      <c r="F407" s="29"/>
      <c r="G407" s="25">
        <v>6661</v>
      </c>
      <c r="H407" s="29"/>
      <c r="I407" s="25">
        <v>8079</v>
      </c>
      <c r="J407" s="29"/>
      <c r="K407" s="25">
        <v>154256</v>
      </c>
      <c r="L407" s="29"/>
      <c r="M407" s="25">
        <v>0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</row>
    <row r="408" spans="1:253" s="7" customFormat="1" ht="13.5" customHeight="1">
      <c r="A408" s="20"/>
      <c r="B408" s="21"/>
      <c r="C408" s="29"/>
      <c r="D408" s="20"/>
      <c r="E408" s="29"/>
      <c r="F408" s="29"/>
      <c r="G408" s="29"/>
      <c r="H408" s="29"/>
      <c r="I408" s="29"/>
      <c r="J408" s="29"/>
      <c r="K408" s="29"/>
      <c r="L408" s="29"/>
      <c r="M408" s="29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</row>
    <row r="409" spans="1:253" s="7" customFormat="1" ht="13.5" customHeight="1">
      <c r="A409" s="20" t="s">
        <v>326</v>
      </c>
      <c r="B409" s="21" t="s">
        <v>9</v>
      </c>
      <c r="C409" s="20" t="s">
        <v>9</v>
      </c>
      <c r="D409" s="20"/>
      <c r="E409" s="20"/>
      <c r="F409" s="29"/>
      <c r="G409" s="20"/>
      <c r="H409" s="29"/>
      <c r="I409" s="20"/>
      <c r="J409" s="29"/>
      <c r="K409" s="20"/>
      <c r="L409" s="29"/>
      <c r="M409" s="20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</row>
    <row r="410" spans="1:253" s="7" customFormat="1" ht="13.5" customHeight="1">
      <c r="A410" s="20" t="s">
        <v>327</v>
      </c>
      <c r="B410" s="21" t="s">
        <v>9</v>
      </c>
      <c r="C410" s="20">
        <f aca="true" t="shared" si="17" ref="C410:C416">SUM(E410:M410)</f>
        <v>437964</v>
      </c>
      <c r="D410" s="20"/>
      <c r="E410" s="20">
        <v>246779</v>
      </c>
      <c r="F410" s="29"/>
      <c r="G410" s="20">
        <v>72468</v>
      </c>
      <c r="H410" s="29"/>
      <c r="I410" s="20">
        <v>37624</v>
      </c>
      <c r="J410" s="29"/>
      <c r="K410" s="20">
        <v>81093</v>
      </c>
      <c r="L410" s="29"/>
      <c r="M410" s="20">
        <v>0</v>
      </c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</row>
    <row r="411" spans="1:253" s="7" customFormat="1" ht="13.5" customHeight="1">
      <c r="A411" s="20" t="s">
        <v>328</v>
      </c>
      <c r="B411" s="21" t="s">
        <v>9</v>
      </c>
      <c r="C411" s="20">
        <f t="shared" si="17"/>
        <v>374822</v>
      </c>
      <c r="D411" s="20"/>
      <c r="E411" s="20">
        <v>258907</v>
      </c>
      <c r="F411" s="29"/>
      <c r="G411" s="20">
        <v>78966</v>
      </c>
      <c r="H411" s="29"/>
      <c r="I411" s="20">
        <v>9385</v>
      </c>
      <c r="J411" s="29"/>
      <c r="K411" s="20">
        <v>27564</v>
      </c>
      <c r="L411" s="29"/>
      <c r="M411" s="20">
        <v>0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</row>
    <row r="412" spans="1:253" s="7" customFormat="1" ht="13.5" customHeight="1">
      <c r="A412" s="20" t="s">
        <v>329</v>
      </c>
      <c r="B412" s="21"/>
      <c r="C412" s="20">
        <f t="shared" si="17"/>
        <v>1365</v>
      </c>
      <c r="D412" s="20"/>
      <c r="E412" s="20">
        <v>1046</v>
      </c>
      <c r="F412" s="29"/>
      <c r="G412" s="20">
        <v>319</v>
      </c>
      <c r="H412" s="29"/>
      <c r="I412" s="20">
        <v>0</v>
      </c>
      <c r="J412" s="29"/>
      <c r="K412" s="20">
        <v>0</v>
      </c>
      <c r="L412" s="29"/>
      <c r="M412" s="20">
        <v>0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</row>
    <row r="413" spans="1:253" s="7" customFormat="1" ht="13.5" customHeight="1">
      <c r="A413" s="20" t="s">
        <v>330</v>
      </c>
      <c r="B413" s="21"/>
      <c r="C413" s="20">
        <f t="shared" si="17"/>
        <v>60924</v>
      </c>
      <c r="D413" s="20"/>
      <c r="E413" s="20">
        <v>40210</v>
      </c>
      <c r="F413" s="29"/>
      <c r="G413" s="20">
        <v>4874</v>
      </c>
      <c r="H413" s="29"/>
      <c r="I413" s="20">
        <v>0</v>
      </c>
      <c r="J413" s="29"/>
      <c r="K413" s="20">
        <v>15840</v>
      </c>
      <c r="L413" s="29"/>
      <c r="M413" s="20">
        <v>0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</row>
    <row r="414" spans="1:253" s="7" customFormat="1" ht="13.5" customHeight="1">
      <c r="A414" s="20" t="s">
        <v>88</v>
      </c>
      <c r="B414" s="21"/>
      <c r="C414" s="20">
        <f t="shared" si="17"/>
        <v>10195</v>
      </c>
      <c r="D414" s="20"/>
      <c r="E414" s="29">
        <v>0</v>
      </c>
      <c r="F414" s="29"/>
      <c r="G414" s="29">
        <v>0</v>
      </c>
      <c r="H414" s="29"/>
      <c r="I414" s="29">
        <v>0</v>
      </c>
      <c r="J414" s="29"/>
      <c r="K414" s="29">
        <v>10195</v>
      </c>
      <c r="L414" s="29"/>
      <c r="M414" s="29">
        <v>0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</row>
    <row r="415" spans="1:253" s="7" customFormat="1" ht="13.5" customHeight="1">
      <c r="A415" s="20" t="s">
        <v>331</v>
      </c>
      <c r="B415" s="21" t="s">
        <v>9</v>
      </c>
      <c r="C415" s="30">
        <f t="shared" si="17"/>
        <v>260103</v>
      </c>
      <c r="D415" s="20"/>
      <c r="E415" s="30">
        <v>177421</v>
      </c>
      <c r="F415" s="29"/>
      <c r="G415" s="30">
        <v>53375</v>
      </c>
      <c r="H415" s="29"/>
      <c r="I415" s="30">
        <v>1579</v>
      </c>
      <c r="J415" s="29"/>
      <c r="K415" s="30">
        <v>27728</v>
      </c>
      <c r="L415" s="29"/>
      <c r="M415" s="30">
        <v>0</v>
      </c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</row>
    <row r="416" spans="1:253" s="7" customFormat="1" ht="13.5" customHeight="1">
      <c r="A416" s="20" t="s">
        <v>311</v>
      </c>
      <c r="B416" s="21" t="s">
        <v>9</v>
      </c>
      <c r="C416" s="25">
        <f t="shared" si="17"/>
        <v>1145373</v>
      </c>
      <c r="D416" s="20"/>
      <c r="E416" s="25">
        <f>SUM(E410:E415)</f>
        <v>724363</v>
      </c>
      <c r="F416" s="29"/>
      <c r="G416" s="25">
        <f>SUM(G410:G415)</f>
        <v>210002</v>
      </c>
      <c r="H416" s="29"/>
      <c r="I416" s="25">
        <f>SUM(I410:I415)</f>
        <v>48588</v>
      </c>
      <c r="J416" s="29"/>
      <c r="K416" s="25">
        <f>SUM(K410:K415)</f>
        <v>162420</v>
      </c>
      <c r="L416" s="29"/>
      <c r="M416" s="25">
        <f>SUM(M410:M415)</f>
        <v>0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</row>
    <row r="417" spans="1:253" s="7" customFormat="1" ht="13.5" customHeight="1">
      <c r="A417" s="20"/>
      <c r="B417" s="21"/>
      <c r="C417" s="29"/>
      <c r="D417" s="20"/>
      <c r="E417" s="29"/>
      <c r="F417" s="29"/>
      <c r="G417" s="29"/>
      <c r="H417" s="29"/>
      <c r="I417" s="29"/>
      <c r="J417" s="29"/>
      <c r="K417" s="29"/>
      <c r="L417" s="29"/>
      <c r="M417" s="29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</row>
    <row r="418" spans="1:253" s="7" customFormat="1" ht="13.5" customHeight="1">
      <c r="A418" s="20" t="s">
        <v>218</v>
      </c>
      <c r="B418" s="21" t="s">
        <v>9</v>
      </c>
      <c r="C418" s="25">
        <f>SUM(E418:M418)</f>
        <v>719946</v>
      </c>
      <c r="D418" s="20"/>
      <c r="E418" s="25">
        <v>496780</v>
      </c>
      <c r="F418" s="29"/>
      <c r="G418" s="25">
        <v>197354</v>
      </c>
      <c r="H418" s="29"/>
      <c r="I418" s="25">
        <v>4310</v>
      </c>
      <c r="J418" s="29"/>
      <c r="K418" s="25">
        <v>-10690</v>
      </c>
      <c r="L418" s="29"/>
      <c r="M418" s="25">
        <v>32192</v>
      </c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</row>
    <row r="419" spans="1:253" s="7" customFormat="1" ht="13.5" customHeight="1">
      <c r="A419" s="20"/>
      <c r="B419" s="21"/>
      <c r="C419" s="29"/>
      <c r="D419" s="20"/>
      <c r="E419" s="29"/>
      <c r="F419" s="29"/>
      <c r="G419" s="29"/>
      <c r="H419" s="29"/>
      <c r="I419" s="29"/>
      <c r="J419" s="29"/>
      <c r="K419" s="29"/>
      <c r="L419" s="29"/>
      <c r="M419" s="29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</row>
    <row r="420" spans="1:253" s="7" customFormat="1" ht="13.5" customHeight="1">
      <c r="A420" s="20" t="s">
        <v>246</v>
      </c>
      <c r="B420" s="21" t="s">
        <v>9</v>
      </c>
      <c r="C420" s="30">
        <f>SUM(E420:M420)</f>
        <v>1514014</v>
      </c>
      <c r="D420" s="20"/>
      <c r="E420" s="25">
        <v>890715</v>
      </c>
      <c r="F420" s="29"/>
      <c r="G420" s="25">
        <v>354970</v>
      </c>
      <c r="H420" s="29"/>
      <c r="I420" s="25">
        <v>20133</v>
      </c>
      <c r="J420" s="29"/>
      <c r="K420" s="25">
        <f>108604+89249</f>
        <v>197853</v>
      </c>
      <c r="L420" s="29"/>
      <c r="M420" s="25">
        <v>50343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</row>
    <row r="421" spans="1:253" s="7" customFormat="1" ht="13.5" customHeight="1">
      <c r="A421" s="20"/>
      <c r="B421" s="21"/>
      <c r="C421" s="29"/>
      <c r="D421" s="20"/>
      <c r="E421" s="29"/>
      <c r="F421" s="29"/>
      <c r="G421" s="29"/>
      <c r="H421" s="29"/>
      <c r="I421" s="29"/>
      <c r="J421" s="29"/>
      <c r="K421" s="29"/>
      <c r="L421" s="29"/>
      <c r="M421" s="29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</row>
    <row r="422" spans="1:253" s="7" customFormat="1" ht="13.5" customHeight="1">
      <c r="A422" s="20" t="s">
        <v>232</v>
      </c>
      <c r="B422" s="21"/>
      <c r="C422" s="25">
        <f>SUM(E422:M422)</f>
        <v>5354479</v>
      </c>
      <c r="D422" s="20"/>
      <c r="E422" s="25">
        <v>2980988</v>
      </c>
      <c r="F422" s="29"/>
      <c r="G422" s="25">
        <v>1174082</v>
      </c>
      <c r="H422" s="29"/>
      <c r="I422" s="25">
        <v>198137</v>
      </c>
      <c r="J422" s="29"/>
      <c r="K422" s="25">
        <v>961837</v>
      </c>
      <c r="L422" s="29"/>
      <c r="M422" s="25">
        <v>39435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</row>
    <row r="423" spans="1:253" s="7" customFormat="1" ht="13.5" customHeight="1">
      <c r="A423" s="20"/>
      <c r="B423" s="21" t="s">
        <v>9</v>
      </c>
      <c r="C423" s="20"/>
      <c r="D423" s="20"/>
      <c r="E423" s="20"/>
      <c r="F423" s="29"/>
      <c r="G423" s="20"/>
      <c r="H423" s="29"/>
      <c r="I423" s="20"/>
      <c r="J423" s="29"/>
      <c r="K423" s="20"/>
      <c r="L423" s="29"/>
      <c r="M423" s="20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</row>
    <row r="424" spans="1:253" s="7" customFormat="1" ht="13.5" customHeight="1">
      <c r="A424" s="20" t="s">
        <v>176</v>
      </c>
      <c r="B424" s="21" t="s">
        <v>9</v>
      </c>
      <c r="C424" s="20"/>
      <c r="D424" s="20"/>
      <c r="E424" s="20"/>
      <c r="F424" s="29"/>
      <c r="G424" s="20"/>
      <c r="H424" s="29"/>
      <c r="I424" s="20"/>
      <c r="J424" s="29"/>
      <c r="K424" s="20"/>
      <c r="L424" s="29"/>
      <c r="M424" s="20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</row>
    <row r="425" spans="1:253" s="7" customFormat="1" ht="13.5" customHeight="1">
      <c r="A425" s="20" t="s">
        <v>84</v>
      </c>
      <c r="B425" s="21" t="s">
        <v>9</v>
      </c>
      <c r="C425" s="25">
        <f>SUM(E425:M425)</f>
        <v>1034120</v>
      </c>
      <c r="D425" s="20"/>
      <c r="E425" s="25">
        <v>705495</v>
      </c>
      <c r="F425" s="29"/>
      <c r="G425" s="25">
        <v>282109</v>
      </c>
      <c r="H425" s="29"/>
      <c r="I425" s="25">
        <v>0</v>
      </c>
      <c r="J425" s="29"/>
      <c r="K425" s="25">
        <v>36165</v>
      </c>
      <c r="L425" s="29"/>
      <c r="M425" s="25">
        <v>10351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</row>
    <row r="426" spans="1:253" s="7" customFormat="1" ht="13.5" customHeight="1">
      <c r="A426" s="20"/>
      <c r="B426" s="21"/>
      <c r="C426" s="20"/>
      <c r="D426" s="20"/>
      <c r="E426" s="20"/>
      <c r="F426" s="29"/>
      <c r="G426" s="20"/>
      <c r="H426" s="29"/>
      <c r="I426" s="20"/>
      <c r="J426" s="29"/>
      <c r="K426" s="20"/>
      <c r="L426" s="29"/>
      <c r="M426" s="20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</row>
    <row r="427" spans="1:253" s="7" customFormat="1" ht="13.5" customHeight="1">
      <c r="A427" s="20" t="s">
        <v>177</v>
      </c>
      <c r="B427" s="21" t="s">
        <v>9</v>
      </c>
      <c r="C427" s="20" t="s">
        <v>9</v>
      </c>
      <c r="D427" s="20"/>
      <c r="E427" s="20"/>
      <c r="F427" s="29"/>
      <c r="G427" s="20"/>
      <c r="H427" s="29"/>
      <c r="I427" s="20"/>
      <c r="J427" s="29"/>
      <c r="K427" s="20"/>
      <c r="L427" s="29"/>
      <c r="M427" s="20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</row>
    <row r="428" spans="1:253" s="7" customFormat="1" ht="13.5" customHeight="1">
      <c r="A428" s="20" t="s">
        <v>334</v>
      </c>
      <c r="B428" s="21" t="s">
        <v>9</v>
      </c>
      <c r="C428" s="20">
        <f aca="true" t="shared" si="18" ref="C428:C442">SUM(E428:M428)</f>
        <v>808867</v>
      </c>
      <c r="D428" s="20"/>
      <c r="E428" s="20">
        <v>816650</v>
      </c>
      <c r="F428" s="29"/>
      <c r="G428" s="20">
        <v>305647</v>
      </c>
      <c r="H428" s="29"/>
      <c r="I428" s="20">
        <v>7375</v>
      </c>
      <c r="J428" s="29"/>
      <c r="K428" s="20">
        <v>-323073</v>
      </c>
      <c r="L428" s="29"/>
      <c r="M428" s="20">
        <v>2268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</row>
    <row r="429" spans="1:253" s="7" customFormat="1" ht="13.5" customHeight="1">
      <c r="A429" s="20" t="s">
        <v>219</v>
      </c>
      <c r="B429" s="21"/>
      <c r="C429" s="20">
        <f t="shared" si="18"/>
        <v>65973</v>
      </c>
      <c r="D429" s="20"/>
      <c r="E429" s="20">
        <v>46720</v>
      </c>
      <c r="F429" s="29"/>
      <c r="G429" s="20">
        <v>18927</v>
      </c>
      <c r="H429" s="29"/>
      <c r="I429" s="20">
        <v>0</v>
      </c>
      <c r="J429" s="29"/>
      <c r="K429" s="20">
        <v>326</v>
      </c>
      <c r="L429" s="29"/>
      <c r="M429" s="20">
        <v>0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</row>
    <row r="430" spans="1:253" s="7" customFormat="1" ht="13.5" customHeight="1">
      <c r="A430" s="20" t="s">
        <v>333</v>
      </c>
      <c r="B430" s="21" t="s">
        <v>9</v>
      </c>
      <c r="C430" s="20">
        <f t="shared" si="18"/>
        <v>1001340</v>
      </c>
      <c r="D430" s="20"/>
      <c r="E430" s="20">
        <v>666532</v>
      </c>
      <c r="F430" s="29"/>
      <c r="G430" s="20">
        <v>255064</v>
      </c>
      <c r="H430" s="29"/>
      <c r="I430" s="20">
        <v>2697</v>
      </c>
      <c r="J430" s="29"/>
      <c r="K430" s="20">
        <v>75351</v>
      </c>
      <c r="L430" s="29"/>
      <c r="M430" s="20">
        <v>1696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</row>
    <row r="431" spans="1:253" s="7" customFormat="1" ht="13.5" customHeight="1">
      <c r="A431" s="20" t="s">
        <v>335</v>
      </c>
      <c r="B431" s="21" t="s">
        <v>9</v>
      </c>
      <c r="C431" s="20">
        <f>SUM(E431:M431)</f>
        <v>529818</v>
      </c>
      <c r="D431" s="20"/>
      <c r="E431" s="20">
        <v>311134</v>
      </c>
      <c r="F431" s="29"/>
      <c r="G431" s="20">
        <v>124010</v>
      </c>
      <c r="H431" s="29"/>
      <c r="I431" s="20">
        <v>9901</v>
      </c>
      <c r="J431" s="29"/>
      <c r="K431" s="20">
        <v>81740</v>
      </c>
      <c r="L431" s="29"/>
      <c r="M431" s="20">
        <v>3033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</row>
    <row r="432" spans="1:253" s="7" customFormat="1" ht="13.5" customHeight="1">
      <c r="A432" s="20" t="s">
        <v>187</v>
      </c>
      <c r="B432" s="21"/>
      <c r="C432" s="20">
        <f t="shared" si="18"/>
        <v>4577</v>
      </c>
      <c r="D432" s="20"/>
      <c r="E432" s="20">
        <v>0</v>
      </c>
      <c r="F432" s="29"/>
      <c r="G432" s="20">
        <v>0</v>
      </c>
      <c r="H432" s="29"/>
      <c r="I432" s="20">
        <v>0</v>
      </c>
      <c r="J432" s="29"/>
      <c r="K432" s="20">
        <v>4577</v>
      </c>
      <c r="L432" s="29"/>
      <c r="M432" s="20">
        <v>0</v>
      </c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</row>
    <row r="433" spans="1:253" s="7" customFormat="1" ht="13.5" customHeight="1">
      <c r="A433" s="20" t="s">
        <v>85</v>
      </c>
      <c r="B433" s="21" t="s">
        <v>9</v>
      </c>
      <c r="C433" s="20">
        <f t="shared" si="18"/>
        <v>561634</v>
      </c>
      <c r="D433" s="20"/>
      <c r="E433" s="20">
        <v>386064</v>
      </c>
      <c r="F433" s="29"/>
      <c r="G433" s="20">
        <v>139300</v>
      </c>
      <c r="H433" s="29"/>
      <c r="I433" s="20">
        <v>18110</v>
      </c>
      <c r="J433" s="29"/>
      <c r="K433" s="20">
        <v>17567</v>
      </c>
      <c r="L433" s="29"/>
      <c r="M433" s="20">
        <v>593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</row>
    <row r="434" spans="1:253" s="7" customFormat="1" ht="13.5" customHeight="1">
      <c r="A434" s="20" t="s">
        <v>86</v>
      </c>
      <c r="B434" s="21" t="s">
        <v>9</v>
      </c>
      <c r="C434" s="20">
        <f t="shared" si="18"/>
        <v>617952</v>
      </c>
      <c r="D434" s="20"/>
      <c r="E434" s="20">
        <v>410546</v>
      </c>
      <c r="F434" s="29"/>
      <c r="G434" s="20">
        <v>149332</v>
      </c>
      <c r="H434" s="29"/>
      <c r="I434" s="20">
        <v>15381</v>
      </c>
      <c r="J434" s="29"/>
      <c r="K434" s="20">
        <v>42693</v>
      </c>
      <c r="L434" s="29"/>
      <c r="M434" s="20">
        <v>0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</row>
    <row r="435" spans="1:253" s="7" customFormat="1" ht="13.5" customHeight="1">
      <c r="A435" s="20" t="s">
        <v>336</v>
      </c>
      <c r="B435" s="21"/>
      <c r="C435" s="20">
        <f>SUM(E435:M435)</f>
        <v>185299</v>
      </c>
      <c r="D435" s="20"/>
      <c r="E435" s="20">
        <v>104216</v>
      </c>
      <c r="F435" s="29"/>
      <c r="G435" s="20">
        <v>24219</v>
      </c>
      <c r="H435" s="29"/>
      <c r="I435" s="20">
        <v>8062</v>
      </c>
      <c r="J435" s="29"/>
      <c r="K435" s="20">
        <v>48802</v>
      </c>
      <c r="L435" s="29"/>
      <c r="M435" s="20">
        <v>0</v>
      </c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</row>
    <row r="436" spans="1:253" s="7" customFormat="1" ht="13.5" customHeight="1">
      <c r="A436" s="20" t="s">
        <v>87</v>
      </c>
      <c r="B436" s="21" t="s">
        <v>9</v>
      </c>
      <c r="C436" s="20">
        <f t="shared" si="18"/>
        <v>322815</v>
      </c>
      <c r="D436" s="20"/>
      <c r="E436" s="20">
        <v>212408</v>
      </c>
      <c r="F436" s="29"/>
      <c r="G436" s="20">
        <v>79599</v>
      </c>
      <c r="H436" s="29"/>
      <c r="I436" s="20">
        <v>7044</v>
      </c>
      <c r="J436" s="29"/>
      <c r="K436" s="20">
        <v>23764</v>
      </c>
      <c r="L436" s="29"/>
      <c r="M436" s="20">
        <v>0</v>
      </c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</row>
    <row r="437" spans="1:253" s="7" customFormat="1" ht="13.5" customHeight="1">
      <c r="A437" s="20" t="s">
        <v>202</v>
      </c>
      <c r="B437" s="21"/>
      <c r="C437" s="20">
        <f t="shared" si="18"/>
        <v>616210</v>
      </c>
      <c r="D437" s="20"/>
      <c r="E437" s="20">
        <v>276611</v>
      </c>
      <c r="F437" s="29"/>
      <c r="G437" s="20">
        <v>70425</v>
      </c>
      <c r="H437" s="29"/>
      <c r="I437" s="20">
        <v>15442</v>
      </c>
      <c r="J437" s="29"/>
      <c r="K437" s="20">
        <v>253732</v>
      </c>
      <c r="L437" s="29"/>
      <c r="M437" s="20">
        <v>0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</row>
    <row r="438" spans="1:253" s="7" customFormat="1" ht="13.5" customHeight="1">
      <c r="A438" s="20" t="s">
        <v>332</v>
      </c>
      <c r="B438" s="21" t="s">
        <v>9</v>
      </c>
      <c r="C438" s="20">
        <f>SUM(E438:M438)</f>
        <v>312541</v>
      </c>
      <c r="D438" s="20"/>
      <c r="E438" s="20">
        <v>210548</v>
      </c>
      <c r="F438" s="29"/>
      <c r="G438" s="20">
        <v>83684</v>
      </c>
      <c r="H438" s="29"/>
      <c r="I438" s="20">
        <v>1440</v>
      </c>
      <c r="J438" s="29"/>
      <c r="K438" s="20">
        <v>16036</v>
      </c>
      <c r="L438" s="29"/>
      <c r="M438" s="20">
        <v>833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</row>
    <row r="439" spans="1:253" s="7" customFormat="1" ht="13.5" customHeight="1">
      <c r="A439" s="20" t="s">
        <v>273</v>
      </c>
      <c r="B439" s="21" t="s">
        <v>9</v>
      </c>
      <c r="C439" s="29">
        <f t="shared" si="18"/>
        <v>7972</v>
      </c>
      <c r="D439" s="20"/>
      <c r="E439" s="29">
        <v>7972</v>
      </c>
      <c r="F439" s="29"/>
      <c r="G439" s="29">
        <v>0</v>
      </c>
      <c r="H439" s="29"/>
      <c r="I439" s="29">
        <v>0</v>
      </c>
      <c r="J439" s="29"/>
      <c r="K439" s="29">
        <v>0</v>
      </c>
      <c r="L439" s="29"/>
      <c r="M439" s="29">
        <v>0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</row>
    <row r="440" spans="1:253" s="7" customFormat="1" ht="13.5" customHeight="1">
      <c r="A440" s="20" t="s">
        <v>337</v>
      </c>
      <c r="B440" s="21" t="s">
        <v>9</v>
      </c>
      <c r="C440" s="30">
        <f>SUM(E440:M440)</f>
        <v>115411</v>
      </c>
      <c r="D440" s="20"/>
      <c r="E440" s="30">
        <v>79582</v>
      </c>
      <c r="F440" s="29"/>
      <c r="G440" s="30">
        <v>21926</v>
      </c>
      <c r="H440" s="29"/>
      <c r="I440" s="30">
        <v>908</v>
      </c>
      <c r="J440" s="29"/>
      <c r="K440" s="30">
        <v>12995</v>
      </c>
      <c r="L440" s="29"/>
      <c r="M440" s="30">
        <v>0</v>
      </c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</row>
    <row r="441" spans="1:253" s="7" customFormat="1" ht="13.5" customHeight="1">
      <c r="A441" s="20"/>
      <c r="B441" s="21"/>
      <c r="C441" s="29"/>
      <c r="D441" s="20"/>
      <c r="E441" s="29"/>
      <c r="F441" s="29"/>
      <c r="G441" s="29"/>
      <c r="H441" s="29"/>
      <c r="I441" s="29"/>
      <c r="J441" s="29"/>
      <c r="K441" s="29"/>
      <c r="L441" s="29"/>
      <c r="M441" s="29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</row>
    <row r="442" spans="1:253" s="7" customFormat="1" ht="13.5" customHeight="1">
      <c r="A442" s="20" t="s">
        <v>134</v>
      </c>
      <c r="B442" s="21" t="s">
        <v>9</v>
      </c>
      <c r="C442" s="25">
        <f t="shared" si="18"/>
        <v>5150409</v>
      </c>
      <c r="D442" s="20"/>
      <c r="E442" s="25">
        <f>SUM(E428:E440)</f>
        <v>3528983</v>
      </c>
      <c r="F442" s="29"/>
      <c r="G442" s="25">
        <f>SUM(G428:G440)</f>
        <v>1272133</v>
      </c>
      <c r="H442" s="29"/>
      <c r="I442" s="25">
        <f>SUM(I428:I440)</f>
        <v>86360</v>
      </c>
      <c r="J442" s="29"/>
      <c r="K442" s="25">
        <f>SUM(K428:K440)</f>
        <v>254510</v>
      </c>
      <c r="L442" s="29"/>
      <c r="M442" s="25">
        <f>SUM(M428:M440)</f>
        <v>8423</v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</row>
    <row r="443" spans="1:253" s="7" customFormat="1" ht="13.5" customHeight="1">
      <c r="A443" s="20"/>
      <c r="B443" s="21" t="s">
        <v>9</v>
      </c>
      <c r="C443" s="20"/>
      <c r="D443" s="20"/>
      <c r="E443" s="20"/>
      <c r="F443" s="29"/>
      <c r="G443" s="20"/>
      <c r="H443" s="29"/>
      <c r="I443" s="20"/>
      <c r="J443" s="29"/>
      <c r="K443" s="20"/>
      <c r="L443" s="29"/>
      <c r="M443" s="20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</row>
    <row r="444" spans="1:253" s="7" customFormat="1" ht="13.5" customHeight="1">
      <c r="A444" s="20" t="s">
        <v>233</v>
      </c>
      <c r="B444" s="21" t="s">
        <v>9</v>
      </c>
      <c r="C444" s="25">
        <f>SUM(E444:M444)</f>
        <v>87569</v>
      </c>
      <c r="D444" s="20"/>
      <c r="E444" s="25">
        <v>56385</v>
      </c>
      <c r="F444" s="29"/>
      <c r="G444" s="25">
        <v>8675</v>
      </c>
      <c r="H444" s="29"/>
      <c r="I444" s="25">
        <v>0</v>
      </c>
      <c r="J444" s="29"/>
      <c r="K444" s="25">
        <v>22509</v>
      </c>
      <c r="L444" s="29"/>
      <c r="M444" s="25">
        <v>0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</row>
    <row r="445" spans="1:253" s="7" customFormat="1" ht="13.5" customHeight="1">
      <c r="A445" s="20"/>
      <c r="B445" s="21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</row>
    <row r="446" spans="1:253" s="7" customFormat="1" ht="13.5" customHeight="1">
      <c r="A446" s="20" t="s">
        <v>136</v>
      </c>
      <c r="B446" s="21" t="s">
        <v>9</v>
      </c>
      <c r="C446" s="25">
        <f>SUM(E446:M446)</f>
        <v>16863650</v>
      </c>
      <c r="D446" s="20"/>
      <c r="E446" s="25">
        <f>SUM(E444,E442,E425,E420,E422+E418+E405+E403+E407+E416)</f>
        <v>10130869</v>
      </c>
      <c r="F446" s="29"/>
      <c r="G446" s="25">
        <f>SUM(G444,G442,G425,G420,G422+G418+G405+G403+G407+G416)</f>
        <v>3714252</v>
      </c>
      <c r="H446" s="29"/>
      <c r="I446" s="25">
        <f>SUM(I444,I442,I425,I420,I422+I418+I405+I403+I407+I416)</f>
        <v>375584</v>
      </c>
      <c r="J446" s="29"/>
      <c r="K446" s="25">
        <f>SUM(K444,K442,K425,K420,K422+K418+K405+K403+K407+K416)</f>
        <v>2493114</v>
      </c>
      <c r="L446" s="29"/>
      <c r="M446" s="25">
        <f>SUM(M444,M442,M425,M420,M422+M418+M405+M403+M407+M416)</f>
        <v>149831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</row>
    <row r="447" spans="1:253" s="7" customFormat="1" ht="13.5" customHeight="1">
      <c r="A447" s="20"/>
      <c r="B447" s="21"/>
      <c r="C447" s="29"/>
      <c r="D447" s="20"/>
      <c r="E447" s="29"/>
      <c r="F447" s="29"/>
      <c r="G447" s="29"/>
      <c r="H447" s="29"/>
      <c r="I447" s="29"/>
      <c r="J447" s="29"/>
      <c r="K447" s="29"/>
      <c r="L447" s="29"/>
      <c r="M447" s="29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</row>
    <row r="448" spans="1:253" s="7" customFormat="1" ht="13.5" customHeight="1">
      <c r="A448" s="20" t="s">
        <v>143</v>
      </c>
      <c r="B448" s="21" t="s">
        <v>9</v>
      </c>
      <c r="C448" s="20">
        <f>SUM(E448:M448)</f>
        <v>-60924</v>
      </c>
      <c r="D448" s="20"/>
      <c r="E448" s="20">
        <v>-40210</v>
      </c>
      <c r="F448" s="29"/>
      <c r="G448" s="20">
        <v>-4874</v>
      </c>
      <c r="H448" s="29"/>
      <c r="I448" s="20"/>
      <c r="J448" s="29"/>
      <c r="K448" s="20">
        <v>-15840</v>
      </c>
      <c r="L448" s="29"/>
      <c r="M448" s="20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</row>
    <row r="449" spans="1:253" s="7" customFormat="1" ht="13.5" customHeight="1">
      <c r="A449" s="20" t="s">
        <v>197</v>
      </c>
      <c r="B449" s="21" t="s">
        <v>9</v>
      </c>
      <c r="C449" s="25">
        <f>SUM(E449:M449)</f>
        <v>-86747</v>
      </c>
      <c r="D449" s="20"/>
      <c r="E449" s="25">
        <v>-56385</v>
      </c>
      <c r="F449" s="29"/>
      <c r="G449" s="25">
        <v>-8675</v>
      </c>
      <c r="H449" s="29"/>
      <c r="I449" s="25"/>
      <c r="J449" s="29"/>
      <c r="K449" s="25">
        <v>-21687</v>
      </c>
      <c r="L449" s="29"/>
      <c r="M449" s="2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</row>
    <row r="450" spans="1:253" s="7" customFormat="1" ht="13.5" customHeight="1">
      <c r="A450" s="20"/>
      <c r="B450" s="21" t="s">
        <v>9</v>
      </c>
      <c r="C450" s="20"/>
      <c r="D450" s="20"/>
      <c r="E450" s="20"/>
      <c r="F450" s="29"/>
      <c r="G450" s="20"/>
      <c r="H450" s="29"/>
      <c r="I450" s="20"/>
      <c r="J450" s="29"/>
      <c r="K450" s="20"/>
      <c r="L450" s="29"/>
      <c r="M450" s="20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</row>
    <row r="451" spans="1:253" s="7" customFormat="1" ht="13.5" customHeight="1">
      <c r="A451" s="20" t="s">
        <v>135</v>
      </c>
      <c r="B451" s="21" t="s">
        <v>9</v>
      </c>
      <c r="C451" s="25">
        <f>SUM(E451:M451)</f>
        <v>16715979</v>
      </c>
      <c r="D451" s="20"/>
      <c r="E451" s="25">
        <f>SUM(E446,E448,E449)</f>
        <v>10034274</v>
      </c>
      <c r="F451" s="29"/>
      <c r="G451" s="25">
        <f>SUM(G446,G448,G449)</f>
        <v>3700703</v>
      </c>
      <c r="H451" s="29"/>
      <c r="I451" s="25">
        <f>SUM(I446,I448,I449)</f>
        <v>375584</v>
      </c>
      <c r="J451" s="29"/>
      <c r="K451" s="25">
        <f>SUM(K446,K448,K449)</f>
        <v>2455587</v>
      </c>
      <c r="L451" s="29"/>
      <c r="M451" s="25">
        <f>SUM(M446,M448,M449)</f>
        <v>149831</v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</row>
    <row r="452" spans="1:253" s="7" customFormat="1" ht="13.5" customHeight="1">
      <c r="A452" s="20"/>
      <c r="B452" s="21" t="s">
        <v>9</v>
      </c>
      <c r="C452" s="20"/>
      <c r="D452" s="20"/>
      <c r="E452" s="20"/>
      <c r="F452" s="29"/>
      <c r="G452" s="20"/>
      <c r="H452" s="29"/>
      <c r="I452" s="20"/>
      <c r="J452" s="29"/>
      <c r="K452" s="20"/>
      <c r="L452" s="29"/>
      <c r="M452" s="20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</row>
    <row r="453" spans="1:253" s="7" customFormat="1" ht="13.5" customHeight="1">
      <c r="A453" s="20" t="s">
        <v>164</v>
      </c>
      <c r="B453" s="21" t="s">
        <v>9</v>
      </c>
      <c r="C453" s="20" t="s">
        <v>9</v>
      </c>
      <c r="D453" s="20"/>
      <c r="E453" s="20"/>
      <c r="F453" s="29"/>
      <c r="G453" s="20"/>
      <c r="H453" s="29"/>
      <c r="I453" s="20"/>
      <c r="J453" s="29"/>
      <c r="K453" s="20"/>
      <c r="L453" s="29"/>
      <c r="M453" s="20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</row>
    <row r="454" spans="1:253" s="7" customFormat="1" ht="13.5" customHeight="1">
      <c r="A454" s="20" t="s">
        <v>178</v>
      </c>
      <c r="B454" s="21" t="s">
        <v>9</v>
      </c>
      <c r="C454" s="20" t="s">
        <v>9</v>
      </c>
      <c r="D454" s="20"/>
      <c r="E454" s="20"/>
      <c r="F454" s="29"/>
      <c r="G454" s="20"/>
      <c r="H454" s="29"/>
      <c r="I454" s="20"/>
      <c r="J454" s="29"/>
      <c r="K454" s="20"/>
      <c r="L454" s="29"/>
      <c r="M454" s="20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</row>
    <row r="455" spans="1:253" s="7" customFormat="1" ht="13.5" customHeight="1">
      <c r="A455" s="20" t="s">
        <v>288</v>
      </c>
      <c r="B455" s="21" t="s">
        <v>9</v>
      </c>
      <c r="C455" s="20">
        <f aca="true" t="shared" si="19" ref="C455:C462">SUM(E455:M455)</f>
        <v>363437</v>
      </c>
      <c r="D455" s="20"/>
      <c r="E455" s="20">
        <v>213529</v>
      </c>
      <c r="F455" s="29"/>
      <c r="G455" s="20">
        <v>95674</v>
      </c>
      <c r="H455" s="29"/>
      <c r="I455" s="20">
        <v>1282</v>
      </c>
      <c r="J455" s="29"/>
      <c r="K455" s="20">
        <v>52952</v>
      </c>
      <c r="L455" s="29"/>
      <c r="M455" s="20">
        <v>0</v>
      </c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</row>
    <row r="456" spans="1:253" s="7" customFormat="1" ht="13.5" customHeight="1">
      <c r="A456" s="20" t="s">
        <v>348</v>
      </c>
      <c r="B456" s="21" t="s">
        <v>9</v>
      </c>
      <c r="C456" s="20">
        <f t="shared" si="19"/>
        <v>3035437</v>
      </c>
      <c r="D456" s="20"/>
      <c r="E456" s="20">
        <v>1927730</v>
      </c>
      <c r="F456" s="29"/>
      <c r="G456" s="20">
        <v>787081</v>
      </c>
      <c r="H456" s="29"/>
      <c r="I456" s="20">
        <v>38053</v>
      </c>
      <c r="J456" s="29"/>
      <c r="K456" s="20">
        <v>266584</v>
      </c>
      <c r="L456" s="29"/>
      <c r="M456" s="20">
        <v>15989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</row>
    <row r="457" spans="1:253" s="7" customFormat="1" ht="13.5" customHeight="1">
      <c r="A457" s="20" t="s">
        <v>347</v>
      </c>
      <c r="B457" s="21" t="s">
        <v>9</v>
      </c>
      <c r="C457" s="20">
        <f t="shared" si="19"/>
        <v>2595332</v>
      </c>
      <c r="D457" s="20"/>
      <c r="E457" s="20">
        <v>1564038</v>
      </c>
      <c r="F457" s="29"/>
      <c r="G457" s="20">
        <v>600282</v>
      </c>
      <c r="H457" s="29"/>
      <c r="I457" s="20">
        <v>30759</v>
      </c>
      <c r="J457" s="29"/>
      <c r="K457" s="20">
        <v>386502</v>
      </c>
      <c r="L457" s="29"/>
      <c r="M457" s="20">
        <v>13751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</row>
    <row r="458" spans="1:253" s="7" customFormat="1" ht="13.5" customHeight="1">
      <c r="A458" s="20" t="s">
        <v>349</v>
      </c>
      <c r="B458" s="21" t="s">
        <v>9</v>
      </c>
      <c r="C458" s="20">
        <f t="shared" si="19"/>
        <v>1257192</v>
      </c>
      <c r="D458" s="20"/>
      <c r="E458" s="20">
        <v>824728</v>
      </c>
      <c r="F458" s="29"/>
      <c r="G458" s="20">
        <v>323928</v>
      </c>
      <c r="H458" s="29"/>
      <c r="I458" s="20">
        <v>20668</v>
      </c>
      <c r="J458" s="29"/>
      <c r="K458" s="20">
        <v>83190</v>
      </c>
      <c r="L458" s="29"/>
      <c r="M458" s="20">
        <v>4678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</row>
    <row r="459" spans="1:253" s="7" customFormat="1" ht="13.5" customHeight="1">
      <c r="A459" s="20" t="s">
        <v>345</v>
      </c>
      <c r="B459" s="21" t="s">
        <v>9</v>
      </c>
      <c r="C459" s="20">
        <f t="shared" si="19"/>
        <v>1477854</v>
      </c>
      <c r="D459" s="20"/>
      <c r="E459" s="20">
        <v>908982</v>
      </c>
      <c r="F459" s="29"/>
      <c r="G459" s="20">
        <v>385570</v>
      </c>
      <c r="H459" s="29"/>
      <c r="I459" s="20">
        <v>97957</v>
      </c>
      <c r="J459" s="29"/>
      <c r="K459" s="20">
        <v>77439</v>
      </c>
      <c r="L459" s="29"/>
      <c r="M459" s="20">
        <v>7906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</row>
    <row r="460" spans="1:253" s="7" customFormat="1" ht="13.5" customHeight="1">
      <c r="A460" s="20" t="s">
        <v>350</v>
      </c>
      <c r="B460" s="21"/>
      <c r="C460" s="20">
        <f>SUM(E460:M460)</f>
        <v>2908738</v>
      </c>
      <c r="D460" s="20"/>
      <c r="E460" s="20">
        <v>1457421</v>
      </c>
      <c r="F460" s="29"/>
      <c r="G460" s="20">
        <v>593987</v>
      </c>
      <c r="H460" s="29"/>
      <c r="I460" s="20">
        <v>4595</v>
      </c>
      <c r="J460" s="29"/>
      <c r="K460" s="20">
        <v>843871</v>
      </c>
      <c r="L460" s="29"/>
      <c r="M460" s="20">
        <v>8864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</row>
    <row r="461" spans="1:253" s="7" customFormat="1" ht="13.5" customHeight="1">
      <c r="A461" s="20" t="s">
        <v>346</v>
      </c>
      <c r="B461" s="21" t="s">
        <v>9</v>
      </c>
      <c r="C461" s="25">
        <f t="shared" si="19"/>
        <v>576542</v>
      </c>
      <c r="D461" s="20"/>
      <c r="E461" s="25">
        <v>394886</v>
      </c>
      <c r="F461" s="29"/>
      <c r="G461" s="25">
        <v>160923</v>
      </c>
      <c r="H461" s="29"/>
      <c r="I461" s="25">
        <v>1758</v>
      </c>
      <c r="J461" s="29"/>
      <c r="K461" s="25">
        <v>17003</v>
      </c>
      <c r="L461" s="29"/>
      <c r="M461" s="25">
        <v>1972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</row>
    <row r="462" spans="1:253" s="7" customFormat="1" ht="13.5" customHeight="1">
      <c r="A462" s="20" t="s">
        <v>89</v>
      </c>
      <c r="B462" s="21" t="s">
        <v>9</v>
      </c>
      <c r="C462" s="25">
        <f t="shared" si="19"/>
        <v>12214532</v>
      </c>
      <c r="D462" s="20"/>
      <c r="E462" s="25">
        <f>SUM(E455:E461)</f>
        <v>7291314</v>
      </c>
      <c r="F462" s="29"/>
      <c r="G462" s="25">
        <f>SUM(G455:G461)</f>
        <v>2947445</v>
      </c>
      <c r="H462" s="29"/>
      <c r="I462" s="25">
        <f>SUM(I455:I461)</f>
        <v>195072</v>
      </c>
      <c r="J462" s="29"/>
      <c r="K462" s="25">
        <f>SUM(K455:K461)</f>
        <v>1727541</v>
      </c>
      <c r="L462" s="29"/>
      <c r="M462" s="25">
        <f>SUM(M455:M461)</f>
        <v>53160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</row>
    <row r="463" spans="1:253" s="7" customFormat="1" ht="13.5" customHeight="1">
      <c r="A463" s="28"/>
      <c r="B463" s="21" t="s">
        <v>9</v>
      </c>
      <c r="C463" s="20"/>
      <c r="D463" s="20"/>
      <c r="E463" s="20"/>
      <c r="F463" s="29"/>
      <c r="G463" s="20"/>
      <c r="H463" s="29"/>
      <c r="I463" s="20"/>
      <c r="J463" s="29"/>
      <c r="K463" s="20"/>
      <c r="L463" s="29"/>
      <c r="M463" s="20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</row>
    <row r="464" spans="1:253" s="7" customFormat="1" ht="13.5" customHeight="1">
      <c r="A464" s="20" t="s">
        <v>179</v>
      </c>
      <c r="B464" s="21" t="s">
        <v>9</v>
      </c>
      <c r="C464" s="20"/>
      <c r="D464" s="20"/>
      <c r="E464" s="20"/>
      <c r="F464" s="29"/>
      <c r="G464" s="20"/>
      <c r="H464" s="29"/>
      <c r="I464" s="20"/>
      <c r="J464" s="29"/>
      <c r="K464" s="20"/>
      <c r="L464" s="29"/>
      <c r="M464" s="20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</row>
    <row r="465" spans="1:253" s="7" customFormat="1" ht="13.5" customHeight="1">
      <c r="A465" s="20" t="s">
        <v>90</v>
      </c>
      <c r="B465" s="21" t="s">
        <v>9</v>
      </c>
      <c r="C465" s="20">
        <f>SUM(E465:M465)</f>
        <v>7940137</v>
      </c>
      <c r="D465" s="20"/>
      <c r="E465" s="20">
        <v>4342160</v>
      </c>
      <c r="F465" s="29"/>
      <c r="G465" s="20">
        <v>1740696</v>
      </c>
      <c r="H465" s="29"/>
      <c r="I465" s="20">
        <v>4788</v>
      </c>
      <c r="J465" s="29"/>
      <c r="K465" s="20">
        <v>1849650</v>
      </c>
      <c r="L465" s="29"/>
      <c r="M465" s="20">
        <v>2843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</row>
    <row r="466" spans="1:253" s="7" customFormat="1" ht="13.5" customHeight="1">
      <c r="A466" s="20" t="s">
        <v>91</v>
      </c>
      <c r="B466" s="21" t="s">
        <v>9</v>
      </c>
      <c r="C466" s="20">
        <f>SUM(E466:M466)</f>
        <v>1317139</v>
      </c>
      <c r="D466" s="20"/>
      <c r="E466" s="20">
        <v>919527</v>
      </c>
      <c r="F466" s="29"/>
      <c r="G466" s="20">
        <v>366933</v>
      </c>
      <c r="H466" s="29"/>
      <c r="I466" s="20">
        <v>13849</v>
      </c>
      <c r="J466" s="29"/>
      <c r="K466" s="20">
        <v>14801</v>
      </c>
      <c r="L466" s="29"/>
      <c r="M466" s="20">
        <v>2029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</row>
    <row r="467" spans="1:253" s="7" customFormat="1" ht="13.5" customHeight="1">
      <c r="A467" s="29" t="s">
        <v>92</v>
      </c>
      <c r="B467" s="48" t="s">
        <v>9</v>
      </c>
      <c r="C467" s="29">
        <f>SUM(E467:M467)</f>
        <v>7538657</v>
      </c>
      <c r="D467" s="29"/>
      <c r="E467" s="29">
        <v>9874</v>
      </c>
      <c r="F467" s="29"/>
      <c r="G467" s="29">
        <v>4031</v>
      </c>
      <c r="H467" s="29"/>
      <c r="I467" s="29">
        <v>0</v>
      </c>
      <c r="J467" s="29"/>
      <c r="K467" s="29">
        <v>7524752</v>
      </c>
      <c r="L467" s="29"/>
      <c r="M467" s="29">
        <v>0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</row>
    <row r="468" spans="1:253" s="7" customFormat="1" ht="13.5" customHeight="1">
      <c r="A468" s="29" t="s">
        <v>289</v>
      </c>
      <c r="B468" s="48" t="s">
        <v>9</v>
      </c>
      <c r="C468" s="30">
        <f>SUM(E468:M468)</f>
        <v>2202240</v>
      </c>
      <c r="D468" s="20"/>
      <c r="E468" s="25">
        <v>1478840</v>
      </c>
      <c r="F468" s="29"/>
      <c r="G468" s="25">
        <v>618254</v>
      </c>
      <c r="H468" s="29"/>
      <c r="I468" s="25">
        <v>1305</v>
      </c>
      <c r="J468" s="29"/>
      <c r="K468" s="25">
        <v>103841</v>
      </c>
      <c r="L468" s="29"/>
      <c r="M468" s="25">
        <v>0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</row>
    <row r="469" spans="1:253" s="7" customFormat="1" ht="13.5" customHeight="1">
      <c r="A469" s="20" t="s">
        <v>93</v>
      </c>
      <c r="B469" s="21" t="s">
        <v>9</v>
      </c>
      <c r="C469" s="25">
        <f>SUM(E469:M469)</f>
        <v>18998173</v>
      </c>
      <c r="D469" s="20"/>
      <c r="E469" s="25">
        <f>SUM(E465:E468)</f>
        <v>6750401</v>
      </c>
      <c r="F469" s="29"/>
      <c r="G469" s="25">
        <f>SUM(G465:G468)</f>
        <v>2729914</v>
      </c>
      <c r="H469" s="29"/>
      <c r="I469" s="25">
        <f>SUM(I465:I468)</f>
        <v>19942</v>
      </c>
      <c r="J469" s="29"/>
      <c r="K469" s="25">
        <f>SUM(K465:K468)</f>
        <v>9493044</v>
      </c>
      <c r="L469" s="29"/>
      <c r="M469" s="25">
        <f>SUM(M465:M468)</f>
        <v>4872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</row>
    <row r="470" spans="1:253" s="7" customFormat="1" ht="13.5" customHeight="1">
      <c r="A470" s="20"/>
      <c r="B470" s="21" t="s">
        <v>9</v>
      </c>
      <c r="C470" s="20"/>
      <c r="D470" s="20"/>
      <c r="E470" s="20"/>
      <c r="F470" s="29"/>
      <c r="G470" s="20"/>
      <c r="H470" s="29"/>
      <c r="I470" s="20"/>
      <c r="J470" s="29"/>
      <c r="K470" s="20"/>
      <c r="L470" s="29"/>
      <c r="M470" s="20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</row>
    <row r="471" spans="1:253" s="7" customFormat="1" ht="13.5" customHeight="1">
      <c r="A471" s="20" t="s">
        <v>180</v>
      </c>
      <c r="B471" s="21" t="s">
        <v>9</v>
      </c>
      <c r="C471" s="20" t="s">
        <v>9</v>
      </c>
      <c r="D471" s="20"/>
      <c r="E471" s="20" t="s">
        <v>9</v>
      </c>
      <c r="F471" s="29" t="s">
        <v>9</v>
      </c>
      <c r="G471" s="20" t="s">
        <v>9</v>
      </c>
      <c r="H471" s="29" t="s">
        <v>9</v>
      </c>
      <c r="I471" s="20" t="s">
        <v>9</v>
      </c>
      <c r="J471" s="29" t="s">
        <v>9</v>
      </c>
      <c r="K471" s="20" t="s">
        <v>9</v>
      </c>
      <c r="L471" s="29" t="s">
        <v>9</v>
      </c>
      <c r="M471" s="20" t="s">
        <v>9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</row>
    <row r="472" spans="1:253" s="7" customFormat="1" ht="13.5" customHeight="1">
      <c r="A472" s="20" t="s">
        <v>338</v>
      </c>
      <c r="B472" s="21" t="s">
        <v>9</v>
      </c>
      <c r="C472" s="20">
        <f>SUM(E472:M472)</f>
        <v>5097</v>
      </c>
      <c r="D472" s="20"/>
      <c r="E472" s="20">
        <v>5097</v>
      </c>
      <c r="F472" s="29"/>
      <c r="G472" s="20">
        <v>0</v>
      </c>
      <c r="H472" s="29"/>
      <c r="I472" s="20">
        <v>0</v>
      </c>
      <c r="J472" s="29"/>
      <c r="K472" s="20">
        <v>0</v>
      </c>
      <c r="L472" s="29"/>
      <c r="M472" s="20">
        <v>0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</row>
    <row r="473" spans="1:253" s="7" customFormat="1" ht="13.5" customHeight="1">
      <c r="A473" s="20" t="s">
        <v>290</v>
      </c>
      <c r="B473" s="21" t="s">
        <v>9</v>
      </c>
      <c r="C473" s="20">
        <f aca="true" t="shared" si="20" ref="C473:C482">SUM(E473:M473)</f>
        <v>659139</v>
      </c>
      <c r="D473" s="20"/>
      <c r="E473" s="20">
        <v>453946</v>
      </c>
      <c r="F473" s="29"/>
      <c r="G473" s="20">
        <v>156487</v>
      </c>
      <c r="H473" s="29"/>
      <c r="I473" s="20">
        <v>3787</v>
      </c>
      <c r="J473" s="29"/>
      <c r="K473" s="20">
        <v>44919</v>
      </c>
      <c r="L473" s="29"/>
      <c r="M473" s="20">
        <v>0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</row>
    <row r="474" spans="1:253" s="7" customFormat="1" ht="13.5" customHeight="1">
      <c r="A474" s="20" t="s">
        <v>149</v>
      </c>
      <c r="B474" s="21" t="s">
        <v>9</v>
      </c>
      <c r="C474" s="20">
        <f t="shared" si="20"/>
        <v>1254665</v>
      </c>
      <c r="D474" s="20"/>
      <c r="E474" s="20">
        <v>805541</v>
      </c>
      <c r="F474" s="29"/>
      <c r="G474" s="20">
        <v>325190</v>
      </c>
      <c r="H474" s="29"/>
      <c r="I474" s="20">
        <v>0</v>
      </c>
      <c r="J474" s="29"/>
      <c r="K474" s="20">
        <v>123854</v>
      </c>
      <c r="L474" s="29"/>
      <c r="M474" s="20">
        <v>80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</row>
    <row r="475" spans="1:253" s="7" customFormat="1" ht="13.5" customHeight="1">
      <c r="A475" s="20" t="s">
        <v>291</v>
      </c>
      <c r="B475" s="21" t="s">
        <v>9</v>
      </c>
      <c r="C475" s="20">
        <f t="shared" si="20"/>
        <v>422804</v>
      </c>
      <c r="D475" s="20"/>
      <c r="E475" s="20">
        <v>335326</v>
      </c>
      <c r="F475" s="29"/>
      <c r="G475" s="20">
        <v>135365</v>
      </c>
      <c r="H475" s="29"/>
      <c r="I475" s="20">
        <v>3696</v>
      </c>
      <c r="J475" s="29"/>
      <c r="K475" s="20">
        <v>-51583</v>
      </c>
      <c r="L475" s="29"/>
      <c r="M475" s="20">
        <v>0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</row>
    <row r="476" spans="1:253" s="7" customFormat="1" ht="13.5" customHeight="1">
      <c r="A476" s="20" t="s">
        <v>96</v>
      </c>
      <c r="B476" s="21" t="s">
        <v>9</v>
      </c>
      <c r="C476" s="20">
        <f t="shared" si="20"/>
        <v>3333548</v>
      </c>
      <c r="D476" s="20"/>
      <c r="E476" s="20">
        <v>2212336</v>
      </c>
      <c r="F476" s="29"/>
      <c r="G476" s="20">
        <v>942424</v>
      </c>
      <c r="H476" s="29"/>
      <c r="I476" s="20">
        <v>2527</v>
      </c>
      <c r="J476" s="29"/>
      <c r="K476" s="20">
        <v>171351</v>
      </c>
      <c r="L476" s="29"/>
      <c r="M476" s="20">
        <v>4910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</row>
    <row r="477" spans="1:253" s="7" customFormat="1" ht="13.5" customHeight="1">
      <c r="A477" s="20" t="s">
        <v>201</v>
      </c>
      <c r="B477" s="21"/>
      <c r="C477" s="20">
        <f t="shared" si="20"/>
        <v>6134317</v>
      </c>
      <c r="D477" s="20"/>
      <c r="E477" s="20">
        <v>4017558</v>
      </c>
      <c r="F477" s="29"/>
      <c r="G477" s="20">
        <v>1658108</v>
      </c>
      <c r="H477" s="29"/>
      <c r="I477" s="20">
        <v>25266</v>
      </c>
      <c r="J477" s="29"/>
      <c r="K477" s="20">
        <v>376458</v>
      </c>
      <c r="L477" s="29"/>
      <c r="M477" s="20">
        <v>56927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</row>
    <row r="478" spans="1:253" s="7" customFormat="1" ht="13.5" customHeight="1">
      <c r="A478" s="20" t="s">
        <v>362</v>
      </c>
      <c r="B478" s="21"/>
      <c r="C478" s="20">
        <f t="shared" si="20"/>
        <v>1313878</v>
      </c>
      <c r="D478" s="20"/>
      <c r="E478" s="20">
        <v>0</v>
      </c>
      <c r="F478" s="29"/>
      <c r="G478" s="20">
        <v>0</v>
      </c>
      <c r="H478" s="29"/>
      <c r="I478" s="20">
        <v>0</v>
      </c>
      <c r="J478" s="29"/>
      <c r="K478" s="20">
        <v>1313878</v>
      </c>
      <c r="L478" s="29"/>
      <c r="M478" s="20">
        <v>0</v>
      </c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</row>
    <row r="479" spans="1:253" s="7" customFormat="1" ht="13.5" customHeight="1">
      <c r="A479" s="20" t="s">
        <v>97</v>
      </c>
      <c r="B479" s="21" t="s">
        <v>9</v>
      </c>
      <c r="C479" s="20">
        <f t="shared" si="20"/>
        <v>58615</v>
      </c>
      <c r="D479" s="20"/>
      <c r="E479" s="20">
        <v>37593</v>
      </c>
      <c r="F479" s="29"/>
      <c r="G479" s="20">
        <v>15176</v>
      </c>
      <c r="H479" s="29"/>
      <c r="I479" s="20">
        <v>0</v>
      </c>
      <c r="J479" s="29"/>
      <c r="K479" s="20">
        <v>5846</v>
      </c>
      <c r="L479" s="29"/>
      <c r="M479" s="20">
        <v>0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</row>
    <row r="480" spans="1:253" s="7" customFormat="1" ht="13.5" customHeight="1">
      <c r="A480" s="20" t="s">
        <v>150</v>
      </c>
      <c r="B480" s="21" t="s">
        <v>9</v>
      </c>
      <c r="C480" s="20">
        <f t="shared" si="20"/>
        <v>-121265</v>
      </c>
      <c r="D480" s="20"/>
      <c r="E480" s="20">
        <v>4006057</v>
      </c>
      <c r="F480" s="29"/>
      <c r="G480" s="20">
        <v>1627499</v>
      </c>
      <c r="H480" s="29"/>
      <c r="I480" s="20">
        <v>60811</v>
      </c>
      <c r="J480" s="29"/>
      <c r="K480" s="20">
        <v>-6782176</v>
      </c>
      <c r="L480" s="29"/>
      <c r="M480" s="20">
        <v>966544</v>
      </c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</row>
    <row r="481" spans="1:253" s="7" customFormat="1" ht="13.5" customHeight="1">
      <c r="A481" s="20" t="s">
        <v>98</v>
      </c>
      <c r="B481" s="21" t="s">
        <v>9</v>
      </c>
      <c r="C481" s="20">
        <f t="shared" si="20"/>
        <v>2153963</v>
      </c>
      <c r="D481" s="20"/>
      <c r="E481" s="26">
        <v>1421151</v>
      </c>
      <c r="F481" s="29"/>
      <c r="G481" s="26">
        <v>238349</v>
      </c>
      <c r="H481" s="29"/>
      <c r="I481" s="26">
        <v>2081</v>
      </c>
      <c r="J481" s="29"/>
      <c r="K481" s="26">
        <v>490141</v>
      </c>
      <c r="L481" s="29"/>
      <c r="M481" s="26">
        <v>2241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</row>
    <row r="482" spans="1:253" s="7" customFormat="1" ht="13.5" customHeight="1">
      <c r="A482" s="20" t="s">
        <v>292</v>
      </c>
      <c r="B482" s="21" t="s">
        <v>9</v>
      </c>
      <c r="C482" s="27">
        <f t="shared" si="20"/>
        <v>15214761</v>
      </c>
      <c r="D482" s="20"/>
      <c r="E482" s="27">
        <f aca="true" t="shared" si="21" ref="E482:M482">SUM(E472:E481)</f>
        <v>13294605</v>
      </c>
      <c r="F482" s="29">
        <f t="shared" si="21"/>
        <v>0</v>
      </c>
      <c r="G482" s="27">
        <f t="shared" si="21"/>
        <v>5098598</v>
      </c>
      <c r="H482" s="29">
        <f t="shared" si="21"/>
        <v>0</v>
      </c>
      <c r="I482" s="27">
        <f t="shared" si="21"/>
        <v>98168</v>
      </c>
      <c r="J482" s="29">
        <f t="shared" si="21"/>
        <v>0</v>
      </c>
      <c r="K482" s="27">
        <f t="shared" si="21"/>
        <v>-4307312</v>
      </c>
      <c r="L482" s="29">
        <f t="shared" si="21"/>
        <v>0</v>
      </c>
      <c r="M482" s="27">
        <f t="shared" si="21"/>
        <v>1030702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</row>
    <row r="483" spans="1:253" s="7" customFormat="1" ht="13.5" customHeight="1">
      <c r="A483" s="20"/>
      <c r="B483" s="21" t="s">
        <v>9</v>
      </c>
      <c r="C483" s="20"/>
      <c r="D483" s="20"/>
      <c r="E483" s="20"/>
      <c r="F483" s="29"/>
      <c r="G483" s="20"/>
      <c r="H483" s="29"/>
      <c r="I483" s="20"/>
      <c r="J483" s="29"/>
      <c r="K483" s="20"/>
      <c r="L483" s="29"/>
      <c r="M483" s="20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</row>
    <row r="484" spans="1:253" s="7" customFormat="1" ht="13.5" customHeight="1">
      <c r="A484" s="20" t="s">
        <v>326</v>
      </c>
      <c r="B484" s="21" t="s">
        <v>9</v>
      </c>
      <c r="C484" s="20" t="s">
        <v>9</v>
      </c>
      <c r="D484" s="20"/>
      <c r="E484" s="20" t="s">
        <v>9</v>
      </c>
      <c r="F484" s="29" t="s">
        <v>9</v>
      </c>
      <c r="G484" s="20" t="s">
        <v>9</v>
      </c>
      <c r="H484" s="29" t="s">
        <v>9</v>
      </c>
      <c r="I484" s="20" t="s">
        <v>9</v>
      </c>
      <c r="J484" s="29" t="s">
        <v>9</v>
      </c>
      <c r="K484" s="20" t="s">
        <v>9</v>
      </c>
      <c r="L484" s="29" t="s">
        <v>9</v>
      </c>
      <c r="M484" s="20" t="s">
        <v>9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</row>
    <row r="485" spans="1:253" s="7" customFormat="1" ht="13.5" customHeight="1">
      <c r="A485" s="20" t="s">
        <v>340</v>
      </c>
      <c r="B485" s="21" t="s">
        <v>9</v>
      </c>
      <c r="C485" s="20">
        <f aca="true" t="shared" si="22" ref="C485:C494">SUM(E485:M485)</f>
        <v>1715507</v>
      </c>
      <c r="D485" s="20"/>
      <c r="E485" s="24">
        <v>1302738</v>
      </c>
      <c r="F485" s="29"/>
      <c r="G485" s="24">
        <v>364908</v>
      </c>
      <c r="H485" s="29"/>
      <c r="I485" s="24">
        <v>0</v>
      </c>
      <c r="J485" s="29"/>
      <c r="K485" s="24">
        <v>47861</v>
      </c>
      <c r="L485" s="29"/>
      <c r="M485" s="24">
        <v>0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</row>
    <row r="486" spans="1:253" s="7" customFormat="1" ht="13.5" customHeight="1">
      <c r="A486" s="20" t="s">
        <v>344</v>
      </c>
      <c r="B486" s="21" t="s">
        <v>9</v>
      </c>
      <c r="C486" s="20">
        <f t="shared" si="22"/>
        <v>302989</v>
      </c>
      <c r="D486" s="20"/>
      <c r="E486" s="24">
        <v>133315</v>
      </c>
      <c r="F486" s="29"/>
      <c r="G486" s="24">
        <v>18179</v>
      </c>
      <c r="H486" s="29"/>
      <c r="I486" s="24">
        <v>0</v>
      </c>
      <c r="J486" s="29"/>
      <c r="K486" s="24">
        <v>151495</v>
      </c>
      <c r="L486" s="29"/>
      <c r="M486" s="24">
        <v>0</v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</row>
    <row r="487" spans="1:253" s="7" customFormat="1" ht="13.5" customHeight="1">
      <c r="A487" s="20" t="s">
        <v>342</v>
      </c>
      <c r="B487" s="21" t="s">
        <v>9</v>
      </c>
      <c r="C487" s="20">
        <f t="shared" si="22"/>
        <v>263588</v>
      </c>
      <c r="D487" s="20"/>
      <c r="E487" s="24">
        <v>198807</v>
      </c>
      <c r="F487" s="29"/>
      <c r="G487" s="24">
        <v>60207</v>
      </c>
      <c r="H487" s="29"/>
      <c r="I487" s="24">
        <v>0</v>
      </c>
      <c r="J487" s="29"/>
      <c r="K487" s="24">
        <v>4574</v>
      </c>
      <c r="L487" s="29"/>
      <c r="M487" s="24">
        <v>0</v>
      </c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</row>
    <row r="488" spans="1:253" s="7" customFormat="1" ht="13.5" customHeight="1">
      <c r="A488" s="20" t="s">
        <v>99</v>
      </c>
      <c r="B488" s="21" t="s">
        <v>9</v>
      </c>
      <c r="C488" s="20">
        <f t="shared" si="22"/>
        <v>96592</v>
      </c>
      <c r="D488" s="20"/>
      <c r="E488" s="24">
        <v>0</v>
      </c>
      <c r="F488" s="29"/>
      <c r="G488" s="24">
        <v>0</v>
      </c>
      <c r="H488" s="29"/>
      <c r="I488" s="24">
        <v>0</v>
      </c>
      <c r="J488" s="29"/>
      <c r="K488" s="24">
        <v>96592</v>
      </c>
      <c r="L488" s="29"/>
      <c r="M488" s="24">
        <v>0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</row>
    <row r="489" spans="1:253" s="7" customFormat="1" ht="13.5" customHeight="1">
      <c r="A489" s="20" t="s">
        <v>341</v>
      </c>
      <c r="B489" s="21" t="s">
        <v>9</v>
      </c>
      <c r="C489" s="20">
        <f t="shared" si="22"/>
        <v>11989</v>
      </c>
      <c r="D489" s="20"/>
      <c r="E489" s="24">
        <v>375</v>
      </c>
      <c r="F489" s="29"/>
      <c r="G489" s="24">
        <v>76</v>
      </c>
      <c r="H489" s="29"/>
      <c r="I489" s="24">
        <v>0</v>
      </c>
      <c r="J489" s="29"/>
      <c r="K489" s="24">
        <v>11538</v>
      </c>
      <c r="L489" s="29"/>
      <c r="M489" s="24">
        <v>0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</row>
    <row r="490" spans="1:253" s="7" customFormat="1" ht="13.5" customHeight="1">
      <c r="A490" s="20" t="s">
        <v>94</v>
      </c>
      <c r="B490" s="21" t="s">
        <v>9</v>
      </c>
      <c r="C490" s="20">
        <f t="shared" si="22"/>
        <v>36087</v>
      </c>
      <c r="D490" s="20"/>
      <c r="E490" s="24">
        <v>0</v>
      </c>
      <c r="F490" s="29"/>
      <c r="G490" s="24">
        <v>0</v>
      </c>
      <c r="H490" s="29"/>
      <c r="I490" s="24">
        <v>0</v>
      </c>
      <c r="J490" s="29"/>
      <c r="K490" s="24">
        <v>36087</v>
      </c>
      <c r="L490" s="29"/>
      <c r="M490" s="24">
        <v>0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</row>
    <row r="491" spans="1:253" s="7" customFormat="1" ht="13.5" customHeight="1">
      <c r="A491" s="20" t="s">
        <v>95</v>
      </c>
      <c r="B491" s="21" t="s">
        <v>9</v>
      </c>
      <c r="C491" s="20">
        <f t="shared" si="22"/>
        <v>814</v>
      </c>
      <c r="D491" s="20"/>
      <c r="E491" s="24">
        <v>0</v>
      </c>
      <c r="F491" s="29"/>
      <c r="G491" s="24">
        <v>0</v>
      </c>
      <c r="H491" s="29"/>
      <c r="I491" s="24">
        <v>0</v>
      </c>
      <c r="J491" s="29"/>
      <c r="K491" s="24">
        <v>814</v>
      </c>
      <c r="L491" s="29"/>
      <c r="M491" s="24">
        <v>0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</row>
    <row r="492" spans="1:253" s="7" customFormat="1" ht="13.5" customHeight="1">
      <c r="A492" s="20" t="s">
        <v>343</v>
      </c>
      <c r="B492" s="21" t="s">
        <v>9</v>
      </c>
      <c r="C492" s="20">
        <f t="shared" si="22"/>
        <v>189</v>
      </c>
      <c r="D492" s="20"/>
      <c r="E492" s="24">
        <v>0</v>
      </c>
      <c r="F492" s="29"/>
      <c r="G492" s="24">
        <v>0</v>
      </c>
      <c r="H492" s="29"/>
      <c r="I492" s="24">
        <v>0</v>
      </c>
      <c r="J492" s="29"/>
      <c r="K492" s="24">
        <v>189</v>
      </c>
      <c r="L492" s="29"/>
      <c r="M492" s="24">
        <v>0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</row>
    <row r="493" spans="1:253" s="7" customFormat="1" ht="13.5" customHeight="1">
      <c r="A493" s="20" t="s">
        <v>339</v>
      </c>
      <c r="B493" s="21" t="s">
        <v>9</v>
      </c>
      <c r="C493" s="30">
        <f t="shared" si="22"/>
        <v>57761</v>
      </c>
      <c r="D493" s="20"/>
      <c r="E493" s="39">
        <v>44261</v>
      </c>
      <c r="F493" s="29"/>
      <c r="G493" s="39">
        <v>13500</v>
      </c>
      <c r="H493" s="29"/>
      <c r="I493" s="39">
        <v>0</v>
      </c>
      <c r="J493" s="29"/>
      <c r="K493" s="39">
        <v>0</v>
      </c>
      <c r="L493" s="29"/>
      <c r="M493" s="39">
        <v>0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</row>
    <row r="494" spans="1:253" s="7" customFormat="1" ht="13.5" customHeight="1">
      <c r="A494" s="20" t="s">
        <v>311</v>
      </c>
      <c r="B494" s="21" t="s">
        <v>9</v>
      </c>
      <c r="C494" s="25">
        <f t="shared" si="22"/>
        <v>2485516</v>
      </c>
      <c r="D494" s="20"/>
      <c r="E494" s="25">
        <f>SUM(E485:E493)</f>
        <v>1679496</v>
      </c>
      <c r="F494" s="29"/>
      <c r="G494" s="25">
        <f>SUM(G485:G493)</f>
        <v>456870</v>
      </c>
      <c r="H494" s="29"/>
      <c r="I494" s="25">
        <f>SUM(I485:I493)</f>
        <v>0</v>
      </c>
      <c r="J494" s="29"/>
      <c r="K494" s="25">
        <f>SUM(K485:K493)</f>
        <v>349150</v>
      </c>
      <c r="L494" s="29"/>
      <c r="M494" s="25">
        <f>SUM(M485:M493)</f>
        <v>0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</row>
    <row r="495" spans="1:253" s="7" customFormat="1" ht="13.5" customHeight="1">
      <c r="A495" s="20"/>
      <c r="B495" s="21"/>
      <c r="C495" s="29"/>
      <c r="D495" s="20"/>
      <c r="E495" s="29"/>
      <c r="F495" s="29"/>
      <c r="G495" s="29"/>
      <c r="H495" s="29"/>
      <c r="I495" s="29"/>
      <c r="J495" s="29"/>
      <c r="K495" s="29"/>
      <c r="L495" s="29"/>
      <c r="M495" s="29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</row>
    <row r="496" spans="1:253" s="7" customFormat="1" ht="13.5" customHeight="1">
      <c r="A496" s="20" t="s">
        <v>181</v>
      </c>
      <c r="B496" s="21" t="s">
        <v>9</v>
      </c>
      <c r="C496" s="20" t="s">
        <v>9</v>
      </c>
      <c r="D496" s="20"/>
      <c r="E496" s="20" t="s">
        <v>9</v>
      </c>
      <c r="F496" s="29" t="s">
        <v>9</v>
      </c>
      <c r="G496" s="20" t="s">
        <v>9</v>
      </c>
      <c r="H496" s="29" t="s">
        <v>9</v>
      </c>
      <c r="I496" s="20" t="s">
        <v>9</v>
      </c>
      <c r="J496" s="29" t="s">
        <v>9</v>
      </c>
      <c r="K496" s="20" t="s">
        <v>9</v>
      </c>
      <c r="L496" s="29" t="s">
        <v>9</v>
      </c>
      <c r="M496" s="20" t="s">
        <v>9</v>
      </c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</row>
    <row r="497" spans="1:253" s="7" customFormat="1" ht="13.5" customHeight="1">
      <c r="A497" s="20" t="s">
        <v>99</v>
      </c>
      <c r="B497" s="21" t="s">
        <v>9</v>
      </c>
      <c r="C497" s="20">
        <f>SUM(E497:M497)</f>
        <v>2386201</v>
      </c>
      <c r="D497" s="20"/>
      <c r="E497" s="24">
        <v>10000</v>
      </c>
      <c r="F497" s="29"/>
      <c r="G497" s="24">
        <v>0</v>
      </c>
      <c r="H497" s="29"/>
      <c r="I497" s="24">
        <v>0</v>
      </c>
      <c r="J497" s="29"/>
      <c r="K497" s="24">
        <v>2376201</v>
      </c>
      <c r="L497" s="29"/>
      <c r="M497" s="24">
        <v>0</v>
      </c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</row>
    <row r="498" spans="1:253" s="7" customFormat="1" ht="13.5" customHeight="1">
      <c r="A498" s="20" t="s">
        <v>100</v>
      </c>
      <c r="B498" s="21" t="s">
        <v>9</v>
      </c>
      <c r="C498" s="30">
        <f>SUM(E498:M498)</f>
        <v>130610</v>
      </c>
      <c r="D498" s="20"/>
      <c r="E498" s="39">
        <v>1600</v>
      </c>
      <c r="F498" s="29"/>
      <c r="G498" s="39">
        <v>646</v>
      </c>
      <c r="H498" s="29"/>
      <c r="I498" s="39">
        <v>0</v>
      </c>
      <c r="J498" s="29"/>
      <c r="K498" s="39">
        <v>128364</v>
      </c>
      <c r="L498" s="29"/>
      <c r="M498" s="39">
        <v>0</v>
      </c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</row>
    <row r="499" spans="1:253" s="7" customFormat="1" ht="13.5" customHeight="1">
      <c r="A499" s="20" t="s">
        <v>101</v>
      </c>
      <c r="B499" s="21" t="s">
        <v>9</v>
      </c>
      <c r="C499" s="25">
        <f>SUM(E499:M499)</f>
        <v>2516811</v>
      </c>
      <c r="D499" s="20"/>
      <c r="E499" s="25">
        <f>SUM(E497:E498)</f>
        <v>11600</v>
      </c>
      <c r="F499" s="29"/>
      <c r="G499" s="25">
        <f>SUM(G497:G498)</f>
        <v>646</v>
      </c>
      <c r="H499" s="29"/>
      <c r="I499" s="25">
        <f>SUM(I497:I498)</f>
        <v>0</v>
      </c>
      <c r="J499" s="29"/>
      <c r="K499" s="25">
        <f>SUM(K497:K498)</f>
        <v>2504565</v>
      </c>
      <c r="L499" s="29"/>
      <c r="M499" s="25">
        <f>SUM(M497:M498)</f>
        <v>0</v>
      </c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</row>
    <row r="500" spans="1:253" s="7" customFormat="1" ht="13.5" customHeight="1">
      <c r="A500" s="20"/>
      <c r="B500" s="21" t="s">
        <v>9</v>
      </c>
      <c r="C500" s="20"/>
      <c r="D500" s="20"/>
      <c r="E500" s="20"/>
      <c r="F500" s="29"/>
      <c r="G500" s="20"/>
      <c r="H500" s="29"/>
      <c r="I500" s="20"/>
      <c r="J500" s="29"/>
      <c r="K500" s="20"/>
      <c r="L500" s="29"/>
      <c r="M500" s="20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</row>
    <row r="501" spans="1:253" s="7" customFormat="1" ht="13.5" customHeight="1">
      <c r="A501" s="20" t="s">
        <v>137</v>
      </c>
      <c r="B501" s="21" t="s">
        <v>9</v>
      </c>
      <c r="C501" s="25">
        <f>SUM(E501:M501)</f>
        <v>51429793</v>
      </c>
      <c r="D501" s="20"/>
      <c r="E501" s="25">
        <f>E462+E469+E482+E494+E499</f>
        <v>29027416</v>
      </c>
      <c r="F501" s="29"/>
      <c r="G501" s="25">
        <f>G462+G469+G482+G494+G499</f>
        <v>11233473</v>
      </c>
      <c r="H501" s="29" t="s">
        <v>10</v>
      </c>
      <c r="I501" s="25">
        <f>I462+I469+I482+I494+I499</f>
        <v>313182</v>
      </c>
      <c r="J501" s="29" t="s">
        <v>10</v>
      </c>
      <c r="K501" s="25">
        <f>K462+K469+K482+K494+K499</f>
        <v>9766988</v>
      </c>
      <c r="L501" s="29" t="s">
        <v>10</v>
      </c>
      <c r="M501" s="25">
        <f>M462+M469+M482+M494+M499</f>
        <v>1088734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</row>
    <row r="502" spans="1:253" s="7" customFormat="1" ht="13.5" customHeight="1">
      <c r="A502" s="20"/>
      <c r="B502" s="21" t="s">
        <v>9</v>
      </c>
      <c r="C502" s="20"/>
      <c r="D502" s="20"/>
      <c r="E502" s="20"/>
      <c r="F502" s="29"/>
      <c r="G502" s="20"/>
      <c r="H502" s="29"/>
      <c r="I502" s="20"/>
      <c r="J502" s="29"/>
      <c r="K502" s="20"/>
      <c r="L502" s="29"/>
      <c r="M502" s="20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</row>
    <row r="503" spans="1:253" s="7" customFormat="1" ht="13.5" customHeight="1">
      <c r="A503" s="20" t="s">
        <v>139</v>
      </c>
      <c r="B503" s="21" t="s">
        <v>9</v>
      </c>
      <c r="C503" s="20">
        <f aca="true" t="shared" si="23" ref="C503:C508">SUM(E503:M503)</f>
        <v>-2339181</v>
      </c>
      <c r="D503" s="20"/>
      <c r="E503" s="20">
        <v>-1408414</v>
      </c>
      <c r="F503" s="29"/>
      <c r="G503" s="20">
        <v>-194751</v>
      </c>
      <c r="H503" s="29"/>
      <c r="I503" s="20">
        <v>0</v>
      </c>
      <c r="J503" s="29"/>
      <c r="K503" s="20">
        <v>-736016</v>
      </c>
      <c r="L503" s="29"/>
      <c r="M503" s="20">
        <v>0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</row>
    <row r="504" spans="1:253" s="7" customFormat="1" ht="13.5" customHeight="1">
      <c r="A504" s="20" t="s">
        <v>140</v>
      </c>
      <c r="B504" s="21" t="s">
        <v>9</v>
      </c>
      <c r="C504" s="20">
        <f t="shared" si="23"/>
        <v>-557574</v>
      </c>
      <c r="D504" s="20" t="s">
        <v>10</v>
      </c>
      <c r="E504" s="20">
        <v>-336983</v>
      </c>
      <c r="F504" s="29"/>
      <c r="G504" s="20">
        <v>-46183</v>
      </c>
      <c r="H504" s="29"/>
      <c r="I504" s="20">
        <v>0</v>
      </c>
      <c r="J504" s="29"/>
      <c r="K504" s="20">
        <v>-174408</v>
      </c>
      <c r="L504" s="29"/>
      <c r="M504" s="20">
        <v>0</v>
      </c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</row>
    <row r="505" spans="1:253" s="7" customFormat="1" ht="13.5" customHeight="1">
      <c r="A505" s="20" t="s">
        <v>141</v>
      </c>
      <c r="B505" s="21" t="s">
        <v>9</v>
      </c>
      <c r="C505" s="20">
        <f t="shared" si="23"/>
        <v>-903302</v>
      </c>
      <c r="D505" s="20"/>
      <c r="E505" s="20">
        <v>-608636</v>
      </c>
      <c r="F505" s="29"/>
      <c r="G505" s="20">
        <v>-83957</v>
      </c>
      <c r="H505" s="29"/>
      <c r="I505" s="20">
        <v>0</v>
      </c>
      <c r="J505" s="29"/>
      <c r="K505" s="20">
        <v>-210709</v>
      </c>
      <c r="L505" s="29"/>
      <c r="M505" s="20">
        <v>0</v>
      </c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</row>
    <row r="506" spans="1:253" s="7" customFormat="1" ht="13.5" customHeight="1">
      <c r="A506" s="20" t="s">
        <v>196</v>
      </c>
      <c r="B506" s="21" t="s">
        <v>9</v>
      </c>
      <c r="C506" s="20">
        <f t="shared" si="23"/>
        <v>-1885689</v>
      </c>
      <c r="D506" s="20"/>
      <c r="E506" s="20">
        <v>-1247835</v>
      </c>
      <c r="F506" s="29"/>
      <c r="G506" s="20">
        <v>-173121</v>
      </c>
      <c r="H506" s="29"/>
      <c r="I506" s="20">
        <v>0</v>
      </c>
      <c r="J506" s="29"/>
      <c r="K506" s="20">
        <v>-464733</v>
      </c>
      <c r="L506" s="29"/>
      <c r="M506" s="20">
        <v>0</v>
      </c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</row>
    <row r="507" spans="1:253" s="7" customFormat="1" ht="13.5" customHeight="1">
      <c r="A507" s="20" t="s">
        <v>251</v>
      </c>
      <c r="B507" s="21" t="s">
        <v>9</v>
      </c>
      <c r="C507" s="20">
        <f t="shared" si="23"/>
        <v>-550330</v>
      </c>
      <c r="D507" s="20"/>
      <c r="E507" s="20">
        <v>-363249</v>
      </c>
      <c r="F507" s="29"/>
      <c r="G507" s="20">
        <v>-50086</v>
      </c>
      <c r="H507" s="29"/>
      <c r="I507" s="20">
        <v>0</v>
      </c>
      <c r="J507" s="29"/>
      <c r="K507" s="20">
        <v>-136995</v>
      </c>
      <c r="L507" s="29"/>
      <c r="M507" s="20">
        <v>0</v>
      </c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</row>
    <row r="508" spans="1:253" s="7" customFormat="1" ht="13.5" customHeight="1">
      <c r="A508" s="20" t="s">
        <v>156</v>
      </c>
      <c r="B508" s="21" t="s">
        <v>9</v>
      </c>
      <c r="C508" s="25">
        <f t="shared" si="23"/>
        <v>-9845397</v>
      </c>
      <c r="D508" s="20"/>
      <c r="E508" s="25">
        <v>-6753943</v>
      </c>
      <c r="F508" s="29"/>
      <c r="G508" s="25">
        <v>-2047842</v>
      </c>
      <c r="H508" s="29"/>
      <c r="I508" s="25">
        <v>0</v>
      </c>
      <c r="J508" s="29"/>
      <c r="K508" s="25">
        <v>-1043612</v>
      </c>
      <c r="L508" s="29"/>
      <c r="M508" s="25">
        <v>0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</row>
    <row r="509" spans="1:253" s="7" customFormat="1" ht="13.5" customHeight="1">
      <c r="A509" s="20"/>
      <c r="B509" s="21" t="s">
        <v>9</v>
      </c>
      <c r="C509" s="20"/>
      <c r="D509" s="20"/>
      <c r="E509" s="20"/>
      <c r="F509" s="29"/>
      <c r="G509" s="20"/>
      <c r="H509" s="29"/>
      <c r="I509" s="20"/>
      <c r="J509" s="29"/>
      <c r="K509" s="20"/>
      <c r="L509" s="29"/>
      <c r="M509" s="20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</row>
    <row r="510" spans="1:253" s="7" customFormat="1" ht="13.5" customHeight="1">
      <c r="A510" s="20" t="s">
        <v>138</v>
      </c>
      <c r="B510" s="21" t="s">
        <v>9</v>
      </c>
      <c r="C510" s="25">
        <f>SUM(E510:M510)</f>
        <v>35348320</v>
      </c>
      <c r="D510" s="20"/>
      <c r="E510" s="25">
        <f aca="true" t="shared" si="24" ref="E510:J510">E501+E503+E504+E505+E506+E507+E508</f>
        <v>18308356</v>
      </c>
      <c r="F510" s="29">
        <f t="shared" si="24"/>
        <v>0</v>
      </c>
      <c r="G510" s="25">
        <f t="shared" si="24"/>
        <v>8637533</v>
      </c>
      <c r="H510" s="29">
        <f t="shared" si="24"/>
        <v>0</v>
      </c>
      <c r="I510" s="25">
        <f t="shared" si="24"/>
        <v>313182</v>
      </c>
      <c r="J510" s="29">
        <f t="shared" si="24"/>
        <v>0</v>
      </c>
      <c r="K510" s="25">
        <f>K501+K503+K504+K505+K506+K507+K508</f>
        <v>7000515</v>
      </c>
      <c r="L510" s="29"/>
      <c r="M510" s="25">
        <f>M501+M503+M504+M505+M506+M508</f>
        <v>1088734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</row>
    <row r="511" spans="1:253" s="7" customFormat="1" ht="13.5" customHeight="1">
      <c r="A511" s="20"/>
      <c r="B511" s="21" t="s">
        <v>9</v>
      </c>
      <c r="C511" s="20"/>
      <c r="D511" s="20"/>
      <c r="E511" s="20"/>
      <c r="F511" s="29"/>
      <c r="G511" s="20"/>
      <c r="H511" s="29"/>
      <c r="I511" s="20"/>
      <c r="J511" s="29"/>
      <c r="K511" s="20"/>
      <c r="L511" s="29"/>
      <c r="M511" s="20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</row>
    <row r="512" spans="1:253" s="7" customFormat="1" ht="13.5" customHeight="1">
      <c r="A512" s="20" t="s">
        <v>157</v>
      </c>
      <c r="B512" s="21" t="s">
        <v>9</v>
      </c>
      <c r="C512" s="20"/>
      <c r="D512" s="20"/>
      <c r="E512" s="20"/>
      <c r="F512" s="29"/>
      <c r="G512" s="20"/>
      <c r="H512" s="29"/>
      <c r="I512" s="20"/>
      <c r="J512" s="29"/>
      <c r="K512" s="20"/>
      <c r="L512" s="29"/>
      <c r="M512" s="20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</row>
    <row r="513" spans="1:253" s="7" customFormat="1" ht="13.5" customHeight="1">
      <c r="A513" s="20" t="s">
        <v>182</v>
      </c>
      <c r="B513" s="21" t="s">
        <v>9</v>
      </c>
      <c r="C513" s="20"/>
      <c r="D513" s="20"/>
      <c r="E513" s="20" t="s">
        <v>9</v>
      </c>
      <c r="F513" s="29" t="s">
        <v>9</v>
      </c>
      <c r="G513" s="20" t="s">
        <v>9</v>
      </c>
      <c r="H513" s="29" t="s">
        <v>9</v>
      </c>
      <c r="I513" s="20" t="s">
        <v>9</v>
      </c>
      <c r="J513" s="29" t="s">
        <v>9</v>
      </c>
      <c r="K513" s="20" t="s">
        <v>9</v>
      </c>
      <c r="L513" s="29" t="s">
        <v>9</v>
      </c>
      <c r="M513" s="20" t="s">
        <v>9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</row>
    <row r="514" spans="1:253" s="7" customFormat="1" ht="13.5" customHeight="1">
      <c r="A514" s="20" t="s">
        <v>102</v>
      </c>
      <c r="B514" s="21" t="s">
        <v>9</v>
      </c>
      <c r="C514" s="20">
        <f aca="true" t="shared" si="25" ref="C514:C531">SUM(E514:M514)</f>
        <v>3678179</v>
      </c>
      <c r="D514" s="20"/>
      <c r="E514" s="20">
        <v>1179737</v>
      </c>
      <c r="F514" s="29"/>
      <c r="G514" s="20">
        <v>482695</v>
      </c>
      <c r="H514" s="29"/>
      <c r="I514" s="20">
        <v>11696</v>
      </c>
      <c r="J514" s="29"/>
      <c r="K514" s="20">
        <v>1993697</v>
      </c>
      <c r="L514" s="29"/>
      <c r="M514" s="20">
        <v>10354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</row>
    <row r="515" spans="1:253" s="7" customFormat="1" ht="13.5" customHeight="1">
      <c r="A515" s="20" t="s">
        <v>103</v>
      </c>
      <c r="B515" s="21" t="s">
        <v>9</v>
      </c>
      <c r="C515" s="20">
        <f t="shared" si="25"/>
        <v>1233291</v>
      </c>
      <c r="D515" s="20"/>
      <c r="E515" s="20">
        <v>577936</v>
      </c>
      <c r="F515" s="29"/>
      <c r="G515" s="20">
        <v>239839</v>
      </c>
      <c r="H515" s="29"/>
      <c r="I515" s="20">
        <v>6801</v>
      </c>
      <c r="J515" s="29"/>
      <c r="K515" s="20">
        <v>328413</v>
      </c>
      <c r="L515" s="29"/>
      <c r="M515" s="20">
        <v>80302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</row>
    <row r="516" spans="1:253" s="7" customFormat="1" ht="13.5" customHeight="1">
      <c r="A516" s="20" t="s">
        <v>104</v>
      </c>
      <c r="B516" s="21" t="s">
        <v>9</v>
      </c>
      <c r="C516" s="20">
        <f t="shared" si="25"/>
        <v>6808184</v>
      </c>
      <c r="D516" s="20"/>
      <c r="E516" s="20">
        <v>4805386</v>
      </c>
      <c r="F516" s="29"/>
      <c r="G516" s="20">
        <v>1964516</v>
      </c>
      <c r="H516" s="29"/>
      <c r="I516" s="20">
        <v>0</v>
      </c>
      <c r="J516" s="29"/>
      <c r="K516" s="20">
        <v>36939</v>
      </c>
      <c r="L516" s="29"/>
      <c r="M516" s="20">
        <v>1343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</row>
    <row r="517" spans="1:253" s="7" customFormat="1" ht="13.5" customHeight="1">
      <c r="A517" s="20" t="s">
        <v>105</v>
      </c>
      <c r="B517" s="21" t="s">
        <v>9</v>
      </c>
      <c r="C517" s="20">
        <f t="shared" si="25"/>
        <v>6327177</v>
      </c>
      <c r="D517" s="20"/>
      <c r="E517" s="20">
        <v>4610182</v>
      </c>
      <c r="F517" s="29"/>
      <c r="G517" s="20">
        <v>1885515</v>
      </c>
      <c r="H517" s="29"/>
      <c r="I517" s="20">
        <v>17591</v>
      </c>
      <c r="J517" s="29"/>
      <c r="K517" s="20">
        <v>-224058</v>
      </c>
      <c r="L517" s="29"/>
      <c r="M517" s="20">
        <v>37947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</row>
    <row r="518" spans="1:253" s="7" customFormat="1" ht="13.5" customHeight="1">
      <c r="A518" s="20" t="s">
        <v>361</v>
      </c>
      <c r="B518" s="21" t="s">
        <v>9</v>
      </c>
      <c r="C518" s="20">
        <f>SUM(E518:M518)</f>
        <v>5125915</v>
      </c>
      <c r="D518" s="20"/>
      <c r="E518" s="20">
        <v>0</v>
      </c>
      <c r="F518" s="29"/>
      <c r="G518" s="20">
        <v>0</v>
      </c>
      <c r="H518" s="29"/>
      <c r="I518" s="20">
        <v>0</v>
      </c>
      <c r="J518" s="29"/>
      <c r="K518" s="20">
        <v>5064166</v>
      </c>
      <c r="L518" s="29"/>
      <c r="M518" s="20">
        <v>61749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</row>
    <row r="519" spans="1:253" s="7" customFormat="1" ht="13.5" customHeight="1">
      <c r="A519" s="20" t="s">
        <v>106</v>
      </c>
      <c r="B519" s="21" t="s">
        <v>9</v>
      </c>
      <c r="C519" s="20">
        <f t="shared" si="25"/>
        <v>169469</v>
      </c>
      <c r="D519" s="20"/>
      <c r="E519" s="20">
        <v>0</v>
      </c>
      <c r="F519" s="29"/>
      <c r="G519" s="20">
        <v>0</v>
      </c>
      <c r="H519" s="29"/>
      <c r="I519" s="20">
        <v>0</v>
      </c>
      <c r="J519" s="29"/>
      <c r="K519" s="20">
        <v>169469</v>
      </c>
      <c r="L519" s="29"/>
      <c r="M519" s="20">
        <v>0</v>
      </c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</row>
    <row r="520" spans="1:253" s="7" customFormat="1" ht="13.5" customHeight="1">
      <c r="A520" s="20" t="s">
        <v>252</v>
      </c>
      <c r="B520" s="21" t="s">
        <v>9</v>
      </c>
      <c r="C520" s="20">
        <f t="shared" si="25"/>
        <v>840790</v>
      </c>
      <c r="D520" s="20"/>
      <c r="E520" s="20">
        <v>561487</v>
      </c>
      <c r="F520" s="29"/>
      <c r="G520" s="20">
        <v>215542</v>
      </c>
      <c r="H520" s="29"/>
      <c r="I520" s="20">
        <v>7055</v>
      </c>
      <c r="J520" s="29"/>
      <c r="K520" s="20">
        <v>56706</v>
      </c>
      <c r="L520" s="29"/>
      <c r="M520" s="20">
        <v>0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</row>
    <row r="521" spans="1:253" s="7" customFormat="1" ht="13.5" customHeight="1">
      <c r="A521" s="20" t="s">
        <v>107</v>
      </c>
      <c r="B521" s="21" t="s">
        <v>9</v>
      </c>
      <c r="C521" s="20">
        <f t="shared" si="25"/>
        <v>242838</v>
      </c>
      <c r="D521" s="20"/>
      <c r="E521" s="20">
        <v>202347</v>
      </c>
      <c r="F521" s="29"/>
      <c r="G521" s="20">
        <v>74049</v>
      </c>
      <c r="H521" s="29"/>
      <c r="I521" s="20">
        <v>0</v>
      </c>
      <c r="J521" s="29"/>
      <c r="K521" s="20">
        <v>-33558</v>
      </c>
      <c r="L521" s="29"/>
      <c r="M521" s="20">
        <v>0</v>
      </c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</row>
    <row r="522" spans="1:253" s="7" customFormat="1" ht="13.5" customHeight="1">
      <c r="A522" s="20" t="s">
        <v>359</v>
      </c>
      <c r="B522" s="21" t="s">
        <v>9</v>
      </c>
      <c r="C522" s="20">
        <f>SUM(E522:M522)</f>
        <v>1301766</v>
      </c>
      <c r="D522" s="20"/>
      <c r="E522" s="20">
        <v>661394</v>
      </c>
      <c r="F522" s="29"/>
      <c r="G522" s="20">
        <v>263478</v>
      </c>
      <c r="H522" s="29"/>
      <c r="I522" s="20">
        <v>0</v>
      </c>
      <c r="J522" s="29"/>
      <c r="K522" s="20">
        <v>354361</v>
      </c>
      <c r="L522" s="29"/>
      <c r="M522" s="20">
        <v>22533</v>
      </c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</row>
    <row r="523" spans="1:253" s="7" customFormat="1" ht="13.5" customHeight="1">
      <c r="A523" s="20" t="s">
        <v>185</v>
      </c>
      <c r="B523" s="21" t="s">
        <v>9</v>
      </c>
      <c r="C523" s="20">
        <f t="shared" si="25"/>
        <v>10085432</v>
      </c>
      <c r="D523" s="20"/>
      <c r="E523" s="20">
        <v>2275087</v>
      </c>
      <c r="F523" s="29"/>
      <c r="G523" s="20">
        <v>935380</v>
      </c>
      <c r="H523" s="29"/>
      <c r="I523" s="20">
        <v>3465</v>
      </c>
      <c r="J523" s="29"/>
      <c r="K523" s="20">
        <v>6850672</v>
      </c>
      <c r="L523" s="29"/>
      <c r="M523" s="20">
        <v>20828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</row>
    <row r="524" spans="1:253" s="7" customFormat="1" ht="13.5" customHeight="1">
      <c r="A524" s="20" t="s">
        <v>360</v>
      </c>
      <c r="B524" s="21" t="s">
        <v>9</v>
      </c>
      <c r="C524" s="20">
        <f>SUM(E524:M524)</f>
        <v>3430983</v>
      </c>
      <c r="D524" s="20"/>
      <c r="E524" s="20">
        <v>2044510</v>
      </c>
      <c r="F524" s="29"/>
      <c r="G524" s="20">
        <v>849006</v>
      </c>
      <c r="H524" s="29"/>
      <c r="I524" s="20">
        <v>0</v>
      </c>
      <c r="J524" s="29"/>
      <c r="K524" s="20">
        <v>341649</v>
      </c>
      <c r="L524" s="29"/>
      <c r="M524" s="20">
        <v>195818</v>
      </c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</row>
    <row r="525" spans="1:253" s="7" customFormat="1" ht="13.5" customHeight="1">
      <c r="A525" s="20" t="s">
        <v>108</v>
      </c>
      <c r="B525" s="21" t="s">
        <v>9</v>
      </c>
      <c r="C525" s="20">
        <f t="shared" si="25"/>
        <v>5317745</v>
      </c>
      <c r="D525" s="20"/>
      <c r="E525" s="20">
        <v>3202128</v>
      </c>
      <c r="F525" s="29"/>
      <c r="G525" s="20">
        <v>695289</v>
      </c>
      <c r="H525" s="29"/>
      <c r="I525" s="20">
        <f>3047</f>
        <v>3047</v>
      </c>
      <c r="J525" s="29"/>
      <c r="K525" s="20">
        <v>122955</v>
      </c>
      <c r="L525" s="29"/>
      <c r="M525" s="20">
        <f>3640+1290686</f>
        <v>1294326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</row>
    <row r="526" spans="1:253" s="7" customFormat="1" ht="13.5" customHeight="1">
      <c r="A526" s="20" t="s">
        <v>272</v>
      </c>
      <c r="B526" s="21"/>
      <c r="C526" s="20">
        <f t="shared" si="25"/>
        <v>2288878</v>
      </c>
      <c r="D526" s="20"/>
      <c r="E526" s="20">
        <v>1777774</v>
      </c>
      <c r="F526" s="29"/>
      <c r="G526" s="20">
        <v>712968</v>
      </c>
      <c r="H526" s="29"/>
      <c r="I526" s="20">
        <v>9235</v>
      </c>
      <c r="J526" s="29"/>
      <c r="K526" s="20">
        <v>-211099</v>
      </c>
      <c r="L526" s="29"/>
      <c r="M526" s="20">
        <v>0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</row>
    <row r="527" spans="1:253" s="7" customFormat="1" ht="13.5" customHeight="1">
      <c r="A527" s="20" t="s">
        <v>109</v>
      </c>
      <c r="B527" s="21" t="s">
        <v>9</v>
      </c>
      <c r="C527" s="20">
        <f t="shared" si="25"/>
        <v>214720</v>
      </c>
      <c r="D527" s="20"/>
      <c r="E527" s="20">
        <v>42459</v>
      </c>
      <c r="F527" s="29"/>
      <c r="G527" s="20">
        <v>421</v>
      </c>
      <c r="H527" s="29"/>
      <c r="I527" s="20">
        <v>0</v>
      </c>
      <c r="J527" s="29"/>
      <c r="K527" s="20">
        <v>168622</v>
      </c>
      <c r="L527" s="29"/>
      <c r="M527" s="20">
        <v>3218</v>
      </c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</row>
    <row r="528" spans="1:253" s="7" customFormat="1" ht="13.5" customHeight="1">
      <c r="A528" s="20" t="s">
        <v>253</v>
      </c>
      <c r="B528" s="21"/>
      <c r="C528" s="20">
        <f t="shared" si="25"/>
        <v>1175021</v>
      </c>
      <c r="D528" s="20"/>
      <c r="E528" s="20">
        <v>506907</v>
      </c>
      <c r="F528" s="29"/>
      <c r="G528" s="20">
        <v>194234</v>
      </c>
      <c r="H528" s="29"/>
      <c r="I528" s="20">
        <v>32363</v>
      </c>
      <c r="J528" s="29"/>
      <c r="K528" s="20">
        <v>441517</v>
      </c>
      <c r="L528" s="29"/>
      <c r="M528" s="20">
        <v>0</v>
      </c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</row>
    <row r="529" spans="1:253" s="7" customFormat="1" ht="13.5" customHeight="1">
      <c r="A529" s="20" t="s">
        <v>110</v>
      </c>
      <c r="B529" s="21" t="s">
        <v>9</v>
      </c>
      <c r="C529" s="20">
        <f t="shared" si="25"/>
        <v>-14250</v>
      </c>
      <c r="D529" s="20"/>
      <c r="E529" s="20">
        <v>0</v>
      </c>
      <c r="F529" s="29"/>
      <c r="G529" s="20">
        <v>0</v>
      </c>
      <c r="H529" s="29"/>
      <c r="I529" s="20">
        <v>0</v>
      </c>
      <c r="J529" s="29"/>
      <c r="K529" s="20">
        <v>-14250</v>
      </c>
      <c r="L529" s="29"/>
      <c r="M529" s="20">
        <v>0</v>
      </c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</row>
    <row r="530" spans="1:253" s="7" customFormat="1" ht="13.5" customHeight="1">
      <c r="A530" s="20" t="s">
        <v>111</v>
      </c>
      <c r="B530" s="21" t="s">
        <v>9</v>
      </c>
      <c r="C530" s="25">
        <f t="shared" si="25"/>
        <v>2334616</v>
      </c>
      <c r="D530" s="20"/>
      <c r="E530" s="26">
        <v>1312334</v>
      </c>
      <c r="F530" s="29"/>
      <c r="G530" s="26">
        <v>531251</v>
      </c>
      <c r="H530" s="29"/>
      <c r="I530" s="26">
        <v>0</v>
      </c>
      <c r="J530" s="29"/>
      <c r="K530" s="26">
        <v>491031</v>
      </c>
      <c r="L530" s="29"/>
      <c r="M530" s="26">
        <v>0</v>
      </c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</row>
    <row r="531" spans="1:253" s="7" customFormat="1" ht="13.5" customHeight="1">
      <c r="A531" s="20" t="s">
        <v>112</v>
      </c>
      <c r="B531" s="21" t="s">
        <v>9</v>
      </c>
      <c r="C531" s="25">
        <f t="shared" si="25"/>
        <v>50560754</v>
      </c>
      <c r="D531" s="20"/>
      <c r="E531" s="25">
        <f>SUM(E514:E530)</f>
        <v>23759668</v>
      </c>
      <c r="F531" s="29"/>
      <c r="G531" s="25">
        <f>SUM(G514:G530)</f>
        <v>9044183</v>
      </c>
      <c r="H531" s="29"/>
      <c r="I531" s="25">
        <f>SUM(I514:I530)</f>
        <v>91253</v>
      </c>
      <c r="J531" s="29"/>
      <c r="K531" s="25">
        <f>SUM(K514:K530)</f>
        <v>15937232</v>
      </c>
      <c r="L531" s="29"/>
      <c r="M531" s="25">
        <f>SUM(M514:M530)</f>
        <v>1728418</v>
      </c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</row>
    <row r="532" spans="1:253" s="7" customFormat="1" ht="13.5" customHeight="1">
      <c r="A532" s="20"/>
      <c r="B532" s="21"/>
      <c r="C532" s="29"/>
      <c r="D532" s="20"/>
      <c r="E532" s="29"/>
      <c r="F532" s="29"/>
      <c r="G532" s="29"/>
      <c r="H532" s="29"/>
      <c r="I532" s="29"/>
      <c r="J532" s="29"/>
      <c r="K532" s="29"/>
      <c r="L532" s="29"/>
      <c r="M532" s="29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</row>
    <row r="533" spans="1:253" s="7" customFormat="1" ht="13.5" customHeight="1">
      <c r="A533" s="20" t="s">
        <v>351</v>
      </c>
      <c r="B533" s="21" t="s">
        <v>9</v>
      </c>
      <c r="C533" s="20" t="s">
        <v>9</v>
      </c>
      <c r="D533" s="20"/>
      <c r="E533" s="20" t="s">
        <v>9</v>
      </c>
      <c r="F533" s="29" t="s">
        <v>9</v>
      </c>
      <c r="G533" s="20" t="s">
        <v>9</v>
      </c>
      <c r="H533" s="29" t="s">
        <v>9</v>
      </c>
      <c r="I533" s="20" t="s">
        <v>9</v>
      </c>
      <c r="J533" s="29" t="s">
        <v>9</v>
      </c>
      <c r="K533" s="20" t="s">
        <v>9</v>
      </c>
      <c r="L533" s="29" t="s">
        <v>9</v>
      </c>
      <c r="M533" s="20" t="s">
        <v>9</v>
      </c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</row>
    <row r="534" spans="1:253" s="7" customFormat="1" ht="13.5" customHeight="1">
      <c r="A534" s="20" t="s">
        <v>352</v>
      </c>
      <c r="B534" s="21" t="s">
        <v>9</v>
      </c>
      <c r="C534" s="20">
        <f aca="true" t="shared" si="26" ref="C534:C540">SUM(E534:M534)</f>
        <v>68771</v>
      </c>
      <c r="D534" s="20"/>
      <c r="E534" s="24">
        <v>0</v>
      </c>
      <c r="F534" s="29"/>
      <c r="G534" s="24">
        <v>0</v>
      </c>
      <c r="H534" s="29"/>
      <c r="I534" s="24">
        <v>0</v>
      </c>
      <c r="J534" s="29"/>
      <c r="K534" s="24">
        <v>68771</v>
      </c>
      <c r="L534" s="29"/>
      <c r="M534" s="24">
        <v>0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</row>
    <row r="535" spans="1:253" s="7" customFormat="1" ht="13.5" customHeight="1">
      <c r="A535" s="20" t="s">
        <v>353</v>
      </c>
      <c r="B535" s="21" t="s">
        <v>9</v>
      </c>
      <c r="C535" s="20">
        <f t="shared" si="26"/>
        <v>182196</v>
      </c>
      <c r="D535" s="20"/>
      <c r="E535" s="24">
        <v>453</v>
      </c>
      <c r="F535" s="29"/>
      <c r="G535" s="24">
        <v>0</v>
      </c>
      <c r="H535" s="29"/>
      <c r="I535" s="24">
        <v>0</v>
      </c>
      <c r="J535" s="29"/>
      <c r="K535" s="24">
        <v>181743</v>
      </c>
      <c r="L535" s="29"/>
      <c r="M535" s="24">
        <v>0</v>
      </c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</row>
    <row r="536" spans="1:253" s="7" customFormat="1" ht="13.5" customHeight="1">
      <c r="A536" s="20" t="s">
        <v>354</v>
      </c>
      <c r="B536" s="21" t="s">
        <v>9</v>
      </c>
      <c r="C536" s="20">
        <f t="shared" si="26"/>
        <v>349</v>
      </c>
      <c r="D536" s="20"/>
      <c r="E536" s="24">
        <v>0</v>
      </c>
      <c r="F536" s="29"/>
      <c r="G536" s="24">
        <v>0</v>
      </c>
      <c r="H536" s="29"/>
      <c r="I536" s="24">
        <v>0</v>
      </c>
      <c r="J536" s="29"/>
      <c r="K536" s="24">
        <v>0</v>
      </c>
      <c r="L536" s="29"/>
      <c r="M536" s="24">
        <v>349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</row>
    <row r="537" spans="1:253" s="7" customFormat="1" ht="13.5" customHeight="1">
      <c r="A537" s="20" t="s">
        <v>355</v>
      </c>
      <c r="B537" s="21" t="s">
        <v>9</v>
      </c>
      <c r="C537" s="20">
        <f t="shared" si="26"/>
        <v>52460</v>
      </c>
      <c r="D537" s="20"/>
      <c r="E537" s="24">
        <v>0</v>
      </c>
      <c r="F537" s="29"/>
      <c r="G537" s="24">
        <v>0</v>
      </c>
      <c r="H537" s="29"/>
      <c r="I537" s="24">
        <v>0</v>
      </c>
      <c r="J537" s="29"/>
      <c r="K537" s="24">
        <v>52460</v>
      </c>
      <c r="L537" s="29"/>
      <c r="M537" s="24">
        <v>0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</row>
    <row r="538" spans="1:253" s="7" customFormat="1" ht="13.5" customHeight="1">
      <c r="A538" s="20" t="s">
        <v>356</v>
      </c>
      <c r="B538" s="21" t="s">
        <v>9</v>
      </c>
      <c r="C538" s="20">
        <f>SUM(E538:M538)</f>
        <v>129320</v>
      </c>
      <c r="D538" s="20"/>
      <c r="E538" s="24">
        <v>0</v>
      </c>
      <c r="F538" s="29"/>
      <c r="G538" s="24">
        <v>0</v>
      </c>
      <c r="H538" s="29"/>
      <c r="I538" s="24">
        <v>0</v>
      </c>
      <c r="J538" s="29"/>
      <c r="K538" s="24">
        <v>129320</v>
      </c>
      <c r="L538" s="29"/>
      <c r="M538" s="24">
        <v>0</v>
      </c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</row>
    <row r="539" spans="1:253" s="7" customFormat="1" ht="13.5" customHeight="1">
      <c r="A539" s="20" t="s">
        <v>357</v>
      </c>
      <c r="B539" s="21" t="s">
        <v>9</v>
      </c>
      <c r="C539" s="25">
        <f t="shared" si="26"/>
        <v>319182</v>
      </c>
      <c r="D539" s="20"/>
      <c r="E539" s="26">
        <v>0</v>
      </c>
      <c r="F539" s="29"/>
      <c r="G539" s="26">
        <v>0</v>
      </c>
      <c r="H539" s="29"/>
      <c r="I539" s="26">
        <v>0</v>
      </c>
      <c r="J539" s="29"/>
      <c r="K539" s="26">
        <v>319182</v>
      </c>
      <c r="L539" s="29"/>
      <c r="M539" s="26">
        <v>0</v>
      </c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</row>
    <row r="540" spans="1:253" s="7" customFormat="1" ht="13.5" customHeight="1">
      <c r="A540" s="20" t="s">
        <v>311</v>
      </c>
      <c r="B540" s="21" t="s">
        <v>9</v>
      </c>
      <c r="C540" s="25">
        <f t="shared" si="26"/>
        <v>752278</v>
      </c>
      <c r="D540" s="20"/>
      <c r="E540" s="25">
        <f>SUM(E534:E539)</f>
        <v>453</v>
      </c>
      <c r="F540" s="29"/>
      <c r="G540" s="25">
        <f>SUM(G534:G539)</f>
        <v>0</v>
      </c>
      <c r="H540" s="29"/>
      <c r="I540" s="25">
        <f>SUM(I534:I539)</f>
        <v>0</v>
      </c>
      <c r="J540" s="29"/>
      <c r="K540" s="25">
        <f>SUM(K534:K539)</f>
        <v>751476</v>
      </c>
      <c r="L540" s="29"/>
      <c r="M540" s="25">
        <f>SUM(M534:M539)</f>
        <v>349</v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</row>
    <row r="541" spans="1:253" s="7" customFormat="1" ht="13.5" customHeight="1">
      <c r="A541" s="20"/>
      <c r="B541" s="21" t="s">
        <v>9</v>
      </c>
      <c r="C541" s="20"/>
      <c r="D541" s="20"/>
      <c r="E541" s="20"/>
      <c r="F541" s="29"/>
      <c r="G541" s="20"/>
      <c r="H541" s="29"/>
      <c r="I541" s="20"/>
      <c r="J541" s="29"/>
      <c r="K541" s="20"/>
      <c r="L541" s="29"/>
      <c r="M541" s="20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</row>
    <row r="542" spans="1:253" s="7" customFormat="1" ht="13.5" customHeight="1">
      <c r="A542" s="20" t="s">
        <v>183</v>
      </c>
      <c r="B542" s="21" t="s">
        <v>9</v>
      </c>
      <c r="C542" s="20" t="s">
        <v>9</v>
      </c>
      <c r="D542" s="20"/>
      <c r="E542" s="20" t="s">
        <v>9</v>
      </c>
      <c r="F542" s="29" t="s">
        <v>9</v>
      </c>
      <c r="G542" s="20" t="s">
        <v>9</v>
      </c>
      <c r="H542" s="29" t="s">
        <v>9</v>
      </c>
      <c r="I542" s="20" t="s">
        <v>9</v>
      </c>
      <c r="J542" s="29" t="s">
        <v>9</v>
      </c>
      <c r="K542" s="20" t="s">
        <v>9</v>
      </c>
      <c r="L542" s="29" t="s">
        <v>9</v>
      </c>
      <c r="M542" s="20" t="s">
        <v>9</v>
      </c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</row>
    <row r="543" spans="1:253" s="7" customFormat="1" ht="13.5" customHeight="1">
      <c r="A543" s="20" t="s">
        <v>358</v>
      </c>
      <c r="B543" s="21" t="s">
        <v>9</v>
      </c>
      <c r="C543" s="25">
        <f>SUM(E543:M543)</f>
        <v>5256667</v>
      </c>
      <c r="D543" s="20"/>
      <c r="E543" s="26">
        <v>906405</v>
      </c>
      <c r="F543" s="29"/>
      <c r="G543" s="26">
        <v>356584</v>
      </c>
      <c r="H543" s="29"/>
      <c r="I543" s="26">
        <v>4266</v>
      </c>
      <c r="J543" s="29"/>
      <c r="K543" s="26">
        <v>3939250</v>
      </c>
      <c r="L543" s="29"/>
      <c r="M543" s="26">
        <v>50162</v>
      </c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</row>
    <row r="544" spans="1:253" s="7" customFormat="1" ht="13.5" customHeight="1">
      <c r="A544" s="20" t="s">
        <v>113</v>
      </c>
      <c r="B544" s="21" t="s">
        <v>9</v>
      </c>
      <c r="C544" s="25">
        <f>SUM(E544:M544)</f>
        <v>5256667</v>
      </c>
      <c r="D544" s="20"/>
      <c r="E544" s="25">
        <f>SUM(E543:E543)</f>
        <v>906405</v>
      </c>
      <c r="F544" s="29"/>
      <c r="G544" s="25">
        <f>SUM(G543:G543)</f>
        <v>356584</v>
      </c>
      <c r="H544" s="29"/>
      <c r="I544" s="25">
        <f>SUM(I543:I543)</f>
        <v>4266</v>
      </c>
      <c r="J544" s="29"/>
      <c r="K544" s="25">
        <f>SUM(K543:K543)</f>
        <v>3939250</v>
      </c>
      <c r="L544" s="29"/>
      <c r="M544" s="25">
        <f>SUM(M543:M543)</f>
        <v>50162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</row>
    <row r="545" spans="1:253" s="7" customFormat="1" ht="13.5" customHeight="1">
      <c r="A545" s="20"/>
      <c r="B545" s="21" t="s">
        <v>9</v>
      </c>
      <c r="C545" s="20"/>
      <c r="D545" s="20"/>
      <c r="E545" s="20"/>
      <c r="F545" s="29"/>
      <c r="G545" s="20"/>
      <c r="H545" s="29"/>
      <c r="I545" s="20"/>
      <c r="J545" s="29"/>
      <c r="K545" s="20"/>
      <c r="L545" s="29"/>
      <c r="M545" s="20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</row>
    <row r="546" spans="1:253" s="7" customFormat="1" ht="13.5" customHeight="1">
      <c r="A546" s="20" t="s">
        <v>184</v>
      </c>
      <c r="B546" s="21" t="s">
        <v>9</v>
      </c>
      <c r="C546" s="29" t="s">
        <v>9</v>
      </c>
      <c r="D546" s="20"/>
      <c r="E546" s="29" t="s">
        <v>9</v>
      </c>
      <c r="F546" s="29" t="s">
        <v>9</v>
      </c>
      <c r="G546" s="29" t="s">
        <v>9</v>
      </c>
      <c r="H546" s="29" t="s">
        <v>9</v>
      </c>
      <c r="I546" s="29" t="s">
        <v>9</v>
      </c>
      <c r="J546" s="29" t="s">
        <v>9</v>
      </c>
      <c r="K546" s="29" t="s">
        <v>9</v>
      </c>
      <c r="L546" s="29" t="s">
        <v>9</v>
      </c>
      <c r="M546" s="29" t="s">
        <v>9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</row>
    <row r="547" spans="1:253" s="7" customFormat="1" ht="13.5" customHeight="1">
      <c r="A547" s="20" t="s">
        <v>293</v>
      </c>
      <c r="B547" s="21"/>
      <c r="C547" s="29">
        <f>SUM(E547:M547)</f>
        <v>0</v>
      </c>
      <c r="D547" s="20"/>
      <c r="E547" s="29"/>
      <c r="F547" s="29"/>
      <c r="G547" s="29"/>
      <c r="H547" s="29"/>
      <c r="I547" s="29"/>
      <c r="J547" s="29"/>
      <c r="K547" s="29"/>
      <c r="L547" s="29"/>
      <c r="M547" s="29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</row>
    <row r="548" spans="1:253" s="7" customFormat="1" ht="13.5" customHeight="1">
      <c r="A548" s="20" t="s">
        <v>114</v>
      </c>
      <c r="B548" s="21"/>
      <c r="C548" s="29">
        <f>SUM(E548:M548)</f>
        <v>1036353</v>
      </c>
      <c r="D548" s="20"/>
      <c r="E548" s="26">
        <v>0</v>
      </c>
      <c r="F548" s="29"/>
      <c r="G548" s="26">
        <v>0</v>
      </c>
      <c r="H548" s="29"/>
      <c r="I548" s="26">
        <v>0</v>
      </c>
      <c r="J548" s="29"/>
      <c r="K548" s="26">
        <v>963614</v>
      </c>
      <c r="L548" s="29"/>
      <c r="M548" s="26">
        <v>72739</v>
      </c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</row>
    <row r="549" spans="1:253" s="7" customFormat="1" ht="13.5" customHeight="1">
      <c r="A549" s="20" t="s">
        <v>254</v>
      </c>
      <c r="B549" s="21"/>
      <c r="C549" s="27">
        <f>SUM(E549:M549)</f>
        <v>1036353</v>
      </c>
      <c r="D549" s="20"/>
      <c r="E549" s="44">
        <f>SUM(E547:E548)</f>
        <v>0</v>
      </c>
      <c r="F549" s="31"/>
      <c r="G549" s="44">
        <f>SUM(G547:G548)</f>
        <v>0</v>
      </c>
      <c r="H549" s="31"/>
      <c r="I549" s="44">
        <f>SUM(I547:I548)</f>
        <v>0</v>
      </c>
      <c r="J549" s="31"/>
      <c r="K549" s="44">
        <f>SUM(K547:K548)</f>
        <v>963614</v>
      </c>
      <c r="L549" s="31"/>
      <c r="M549" s="44">
        <f>SUM(M547:M548)</f>
        <v>72739</v>
      </c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</row>
    <row r="550" spans="1:253" s="7" customFormat="1" ht="13.5" customHeight="1">
      <c r="A550" s="20"/>
      <c r="B550" s="21" t="s">
        <v>9</v>
      </c>
      <c r="C550" s="20"/>
      <c r="D550" s="20"/>
      <c r="E550" s="20"/>
      <c r="F550" s="29"/>
      <c r="G550" s="20"/>
      <c r="H550" s="29"/>
      <c r="I550" s="20"/>
      <c r="J550" s="29"/>
      <c r="K550" s="20"/>
      <c r="L550" s="29"/>
      <c r="M550" s="20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</row>
    <row r="551" spans="1:253" s="7" customFormat="1" ht="13.5" customHeight="1">
      <c r="A551" s="20" t="s">
        <v>115</v>
      </c>
      <c r="B551" s="21" t="s">
        <v>9</v>
      </c>
      <c r="C551" s="25">
        <f>SUM(E551:M551)</f>
        <v>3135192</v>
      </c>
      <c r="D551" s="20"/>
      <c r="E551" s="25">
        <v>0</v>
      </c>
      <c r="F551" s="29"/>
      <c r="G551" s="25">
        <v>0</v>
      </c>
      <c r="H551" s="29"/>
      <c r="I551" s="25">
        <v>0</v>
      </c>
      <c r="J551" s="29"/>
      <c r="K551" s="25">
        <v>3135192</v>
      </c>
      <c r="L551" s="29"/>
      <c r="M551" s="25">
        <v>0</v>
      </c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</row>
    <row r="552" spans="1:253" s="7" customFormat="1" ht="13.5" customHeight="1">
      <c r="A552" s="20"/>
      <c r="B552" s="21"/>
      <c r="C552" s="29"/>
      <c r="D552" s="20"/>
      <c r="E552" s="29"/>
      <c r="F552" s="29"/>
      <c r="G552" s="29"/>
      <c r="H552" s="29"/>
      <c r="I552" s="29"/>
      <c r="J552" s="29"/>
      <c r="K552" s="29"/>
      <c r="L552" s="29"/>
      <c r="M552" s="29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</row>
    <row r="553" spans="1:253" s="7" customFormat="1" ht="13.5" customHeight="1">
      <c r="A553" s="20" t="s">
        <v>294</v>
      </c>
      <c r="B553" s="21" t="s">
        <v>9</v>
      </c>
      <c r="C553" s="25">
        <f>SUM(E553:M553)</f>
        <v>0</v>
      </c>
      <c r="D553" s="20"/>
      <c r="E553" s="25">
        <v>0</v>
      </c>
      <c r="F553" s="29"/>
      <c r="G553" s="25">
        <v>0</v>
      </c>
      <c r="H553" s="29"/>
      <c r="I553" s="25">
        <v>0</v>
      </c>
      <c r="J553" s="29"/>
      <c r="K553" s="25">
        <v>-708341</v>
      </c>
      <c r="L553" s="29"/>
      <c r="M553" s="25">
        <v>708341</v>
      </c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</row>
    <row r="554" spans="1:253" s="7" customFormat="1" ht="13.5" customHeight="1">
      <c r="A554" s="20"/>
      <c r="B554" s="21" t="s">
        <v>9</v>
      </c>
      <c r="C554" s="20"/>
      <c r="D554" s="20"/>
      <c r="E554" s="20"/>
      <c r="F554" s="29"/>
      <c r="G554" s="20"/>
      <c r="H554" s="29"/>
      <c r="I554" s="20"/>
      <c r="J554" s="29"/>
      <c r="K554" s="20"/>
      <c r="L554" s="29"/>
      <c r="M554" s="20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</row>
    <row r="555" spans="1:253" s="7" customFormat="1" ht="13.5" customHeight="1">
      <c r="A555" s="20" t="s">
        <v>158</v>
      </c>
      <c r="B555" s="21" t="s">
        <v>9</v>
      </c>
      <c r="C555" s="25">
        <f>SUM(E555:M555)</f>
        <v>60741244</v>
      </c>
      <c r="D555" s="20"/>
      <c r="E555" s="25">
        <f>SUM(E551,E549,E544,E531,E553,E540)</f>
        <v>24666526</v>
      </c>
      <c r="F555" s="29"/>
      <c r="G555" s="25">
        <f>SUM(G551,G549,G544,G531,G553,G540)</f>
        <v>9400767</v>
      </c>
      <c r="H555" s="29"/>
      <c r="I555" s="25">
        <f>SUM(I551,I549,I544,I531,I553,I540)</f>
        <v>95519</v>
      </c>
      <c r="J555" s="29"/>
      <c r="K555" s="25">
        <f>SUM(K551,K549,K544,K531,K553,K540)</f>
        <v>24018423</v>
      </c>
      <c r="L555" s="29"/>
      <c r="M555" s="25">
        <f>SUM(M551,M549,M544,M531,M553,M540)</f>
        <v>2560009</v>
      </c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</row>
    <row r="556" spans="1:253" s="7" customFormat="1" ht="13.5" customHeight="1">
      <c r="A556" s="20"/>
      <c r="B556" s="21" t="s">
        <v>9</v>
      </c>
      <c r="C556" s="20"/>
      <c r="D556" s="20"/>
      <c r="E556" s="20"/>
      <c r="F556" s="29"/>
      <c r="G556" s="20"/>
      <c r="H556" s="29"/>
      <c r="I556" s="20"/>
      <c r="J556" s="29"/>
      <c r="K556" s="20"/>
      <c r="L556" s="29"/>
      <c r="M556" s="20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</row>
    <row r="557" spans="1:253" s="7" customFormat="1" ht="13.5" customHeight="1">
      <c r="A557" s="20" t="s">
        <v>139</v>
      </c>
      <c r="B557" s="21" t="s">
        <v>9</v>
      </c>
      <c r="C557" s="20">
        <f>SUM(E557:M557)</f>
        <v>-3604153</v>
      </c>
      <c r="D557" s="20"/>
      <c r="E557" s="20">
        <v>-1154162</v>
      </c>
      <c r="F557" s="29"/>
      <c r="G557" s="20">
        <v>-153888</v>
      </c>
      <c r="H557" s="29"/>
      <c r="I557" s="20"/>
      <c r="J557" s="29"/>
      <c r="K557" s="20">
        <v>-2296103</v>
      </c>
      <c r="L557" s="29"/>
      <c r="M557" s="20">
        <v>0</v>
      </c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</row>
    <row r="558" spans="1:253" s="7" customFormat="1" ht="13.5" customHeight="1">
      <c r="A558" s="20" t="s">
        <v>251</v>
      </c>
      <c r="B558" s="21" t="s">
        <v>9</v>
      </c>
      <c r="C558" s="25">
        <f>SUM(E558:M558)</f>
        <v>-252672</v>
      </c>
      <c r="D558" s="20"/>
      <c r="E558" s="25">
        <v>-70904</v>
      </c>
      <c r="F558" s="29"/>
      <c r="G558" s="25">
        <v>-9669</v>
      </c>
      <c r="H558" s="29"/>
      <c r="I558" s="25"/>
      <c r="J558" s="29"/>
      <c r="K558" s="25">
        <v>-172099</v>
      </c>
      <c r="L558" s="29"/>
      <c r="M558" s="25">
        <v>0</v>
      </c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</row>
    <row r="559" spans="1:253" s="7" customFormat="1" ht="13.5" customHeight="1">
      <c r="A559" s="20"/>
      <c r="B559" s="21" t="s">
        <v>9</v>
      </c>
      <c r="C559" s="20"/>
      <c r="D559" s="20"/>
      <c r="E559" s="20"/>
      <c r="F559" s="29"/>
      <c r="G559" s="20"/>
      <c r="H559" s="29"/>
      <c r="I559" s="20"/>
      <c r="J559" s="29"/>
      <c r="K559" s="20"/>
      <c r="L559" s="29"/>
      <c r="M559" s="20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</row>
    <row r="560" spans="1:253" s="7" customFormat="1" ht="13.5" customHeight="1">
      <c r="A560" s="20" t="s">
        <v>142</v>
      </c>
      <c r="B560" s="21" t="s">
        <v>9</v>
      </c>
      <c r="C560" s="25">
        <f>SUM(E560:M560)</f>
        <v>56884419</v>
      </c>
      <c r="D560" s="20"/>
      <c r="E560" s="25">
        <f>E555+E557+E558</f>
        <v>23441460</v>
      </c>
      <c r="F560" s="29"/>
      <c r="G560" s="25">
        <f>G555+G557+G558</f>
        <v>9237210</v>
      </c>
      <c r="H560" s="29"/>
      <c r="I560" s="25">
        <f>I555+I557+I558</f>
        <v>95519</v>
      </c>
      <c r="J560" s="29"/>
      <c r="K560" s="25">
        <f>K555+K557+K558</f>
        <v>21550221</v>
      </c>
      <c r="L560" s="29"/>
      <c r="M560" s="25">
        <f>M555+M557+M558</f>
        <v>2560009</v>
      </c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</row>
    <row r="561" spans="1:253" s="7" customFormat="1" ht="13.5" customHeight="1">
      <c r="A561" s="20"/>
      <c r="B561" s="21" t="s">
        <v>9</v>
      </c>
      <c r="C561" s="20"/>
      <c r="D561" s="20"/>
      <c r="E561" s="20"/>
      <c r="F561" s="29"/>
      <c r="G561" s="20"/>
      <c r="H561" s="29"/>
      <c r="I561" s="20"/>
      <c r="J561" s="29"/>
      <c r="K561" s="20"/>
      <c r="L561" s="29"/>
      <c r="M561" s="20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</row>
    <row r="562" spans="1:253" s="7" customFormat="1" ht="13.5" customHeight="1">
      <c r="A562" s="20" t="s">
        <v>116</v>
      </c>
      <c r="B562" s="21" t="s">
        <v>9</v>
      </c>
      <c r="C562" s="25">
        <f>SUM(E562:M562)</f>
        <v>78711433</v>
      </c>
      <c r="D562" s="20"/>
      <c r="E562" s="25">
        <v>0</v>
      </c>
      <c r="F562" s="29"/>
      <c r="G562" s="25">
        <v>0</v>
      </c>
      <c r="H562" s="29"/>
      <c r="I562" s="25">
        <v>0</v>
      </c>
      <c r="J562" s="29"/>
      <c r="K562" s="25">
        <v>78711433</v>
      </c>
      <c r="L562" s="29"/>
      <c r="M562" s="25">
        <v>0</v>
      </c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</row>
    <row r="563" spans="1:253" s="7" customFormat="1" ht="13.5" customHeight="1">
      <c r="A563" s="20"/>
      <c r="B563" s="21" t="s">
        <v>9</v>
      </c>
      <c r="C563" s="20"/>
      <c r="D563" s="20"/>
      <c r="E563" s="20"/>
      <c r="F563" s="29"/>
      <c r="G563" s="20"/>
      <c r="H563" s="29"/>
      <c r="I563" s="20"/>
      <c r="J563" s="29"/>
      <c r="K563" s="20"/>
      <c r="L563" s="29"/>
      <c r="M563" s="20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</row>
    <row r="564" spans="1:253" s="7" customFormat="1" ht="13.5" customHeight="1">
      <c r="A564" s="20" t="s">
        <v>205</v>
      </c>
      <c r="B564" s="21" t="s">
        <v>9</v>
      </c>
      <c r="C564" s="25">
        <f>SUM(E564:M564)</f>
        <v>525624449</v>
      </c>
      <c r="D564" s="20"/>
      <c r="E564" s="25">
        <f>E166+E266+E332+E400+E451+E510+E560+E562</f>
        <v>271156561</v>
      </c>
      <c r="F564" s="29"/>
      <c r="G564" s="25">
        <f>G166+G266+G332+G400+G451+G510+G560+G562</f>
        <v>100041944</v>
      </c>
      <c r="H564" s="29"/>
      <c r="I564" s="25">
        <f>I166+I266+I332+I400+I451+I510+I560+I562</f>
        <v>3684283</v>
      </c>
      <c r="J564" s="29"/>
      <c r="K564" s="25">
        <f>K166+K266+K332+K400+K451+K510+K560+K562</f>
        <v>140648716</v>
      </c>
      <c r="L564" s="29"/>
      <c r="M564" s="25">
        <f>M166+M266+M332+M400+M451+M510+M560+M562</f>
        <v>10092945</v>
      </c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</row>
    <row r="565" spans="1:253" s="7" customFormat="1" ht="13.5" customHeight="1">
      <c r="A565" s="20"/>
      <c r="B565" s="21" t="s">
        <v>9</v>
      </c>
      <c r="C565" s="20"/>
      <c r="D565" s="20"/>
      <c r="E565" s="20"/>
      <c r="F565" s="29"/>
      <c r="G565" s="20"/>
      <c r="H565" s="29"/>
      <c r="I565" s="20"/>
      <c r="J565" s="29"/>
      <c r="K565" s="20"/>
      <c r="L565" s="29"/>
      <c r="M565" s="20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</row>
    <row r="566" spans="1:253" s="7" customFormat="1" ht="13.5" customHeight="1">
      <c r="A566" s="20" t="s">
        <v>188</v>
      </c>
      <c r="B566" s="21" t="s">
        <v>9</v>
      </c>
      <c r="C566" s="20"/>
      <c r="D566" s="20"/>
      <c r="E566" s="20"/>
      <c r="F566" s="29"/>
      <c r="G566" s="20"/>
      <c r="H566" s="29"/>
      <c r="I566" s="20"/>
      <c r="J566" s="29"/>
      <c r="K566" s="20"/>
      <c r="L566" s="29"/>
      <c r="M566" s="20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</row>
    <row r="567" spans="1:253" s="7" customFormat="1" ht="13.5" customHeight="1">
      <c r="A567" s="20" t="s">
        <v>117</v>
      </c>
      <c r="B567" s="21" t="s">
        <v>9</v>
      </c>
      <c r="C567" s="29">
        <f>SUM(E567:M567)</f>
        <v>550000</v>
      </c>
      <c r="D567" s="20"/>
      <c r="E567" s="31">
        <v>0</v>
      </c>
      <c r="F567" s="29"/>
      <c r="G567" s="31">
        <v>0</v>
      </c>
      <c r="H567" s="29"/>
      <c r="I567" s="31">
        <v>0</v>
      </c>
      <c r="J567" s="29"/>
      <c r="K567" s="31">
        <v>550000</v>
      </c>
      <c r="L567" s="29"/>
      <c r="M567" s="31">
        <v>0</v>
      </c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</row>
    <row r="568" spans="1:253" s="7" customFormat="1" ht="13.5" customHeight="1">
      <c r="A568" s="20" t="s">
        <v>255</v>
      </c>
      <c r="B568" s="21" t="s">
        <v>9</v>
      </c>
      <c r="C568" s="25">
        <f>SUM(E568:M568)</f>
        <v>-1842898</v>
      </c>
      <c r="D568" s="20"/>
      <c r="E568" s="25">
        <v>0</v>
      </c>
      <c r="F568" s="29"/>
      <c r="G568" s="25">
        <v>0</v>
      </c>
      <c r="H568" s="29"/>
      <c r="I568" s="25">
        <v>0</v>
      </c>
      <c r="J568" s="29"/>
      <c r="K568" s="25">
        <v>-1842898</v>
      </c>
      <c r="L568" s="29"/>
      <c r="M568" s="25">
        <v>0</v>
      </c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</row>
    <row r="569" spans="1:253" s="7" customFormat="1" ht="13.5" customHeight="1">
      <c r="A569" s="20"/>
      <c r="B569" s="21"/>
      <c r="C569" s="29"/>
      <c r="D569" s="20"/>
      <c r="E569" s="31"/>
      <c r="F569" s="29"/>
      <c r="G569" s="31"/>
      <c r="H569" s="29"/>
      <c r="I569" s="31"/>
      <c r="J569" s="29"/>
      <c r="K569" s="31"/>
      <c r="L569" s="29"/>
      <c r="M569" s="31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</row>
    <row r="570" spans="1:253" s="7" customFormat="1" ht="13.5" customHeight="1">
      <c r="A570" s="20" t="s">
        <v>189</v>
      </c>
      <c r="B570" s="21"/>
      <c r="C570" s="25">
        <f>SUM(C567:C569)</f>
        <v>-1292898</v>
      </c>
      <c r="D570" s="20"/>
      <c r="E570" s="26">
        <f>SUM(E568)</f>
        <v>0</v>
      </c>
      <c r="F570" s="29"/>
      <c r="G570" s="26">
        <f>SUM(G568)</f>
        <v>0</v>
      </c>
      <c r="H570" s="29"/>
      <c r="I570" s="26">
        <f>SUM(I568)</f>
        <v>0</v>
      </c>
      <c r="J570" s="29"/>
      <c r="K570" s="26">
        <f>SUM(K567:K569)</f>
        <v>-1292898</v>
      </c>
      <c r="L570" s="29"/>
      <c r="M570" s="26">
        <f>SUM(M567:M569)</f>
        <v>0</v>
      </c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</row>
    <row r="571" spans="1:253" s="7" customFormat="1" ht="13.5" customHeight="1">
      <c r="A571" s="20"/>
      <c r="B571" s="21" t="s">
        <v>9</v>
      </c>
      <c r="C571" s="20"/>
      <c r="D571" s="20"/>
      <c r="E571" s="20"/>
      <c r="F571" s="29"/>
      <c r="G571" s="20"/>
      <c r="H571" s="29"/>
      <c r="I571" s="20"/>
      <c r="J571" s="29"/>
      <c r="K571" s="20"/>
      <c r="L571" s="29"/>
      <c r="M571" s="20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</row>
    <row r="572" spans="1:253" s="7" customFormat="1" ht="13.5" customHeight="1" thickBot="1">
      <c r="A572" s="20" t="s">
        <v>190</v>
      </c>
      <c r="B572" s="21" t="s">
        <v>9</v>
      </c>
      <c r="C572" s="34">
        <f>SUM(E572:M572)</f>
        <v>524331551</v>
      </c>
      <c r="D572" s="20"/>
      <c r="E572" s="34">
        <f>SUM(E564+E570)</f>
        <v>271156561</v>
      </c>
      <c r="F572" s="29"/>
      <c r="G572" s="34">
        <f>SUM(G564+G570)</f>
        <v>100041944</v>
      </c>
      <c r="H572" s="29"/>
      <c r="I572" s="34">
        <f>SUM(I564+I570)</f>
        <v>3684283</v>
      </c>
      <c r="J572" s="29"/>
      <c r="K572" s="34">
        <f>SUM(K564+K570)</f>
        <v>139355818</v>
      </c>
      <c r="L572" s="29"/>
      <c r="M572" s="34">
        <f>SUM(M564+M570)</f>
        <v>10092945</v>
      </c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</row>
    <row r="573" spans="1:253" s="7" customFormat="1" ht="13.5" customHeight="1" thickTop="1">
      <c r="A573" s="5"/>
      <c r="B573" s="5"/>
      <c r="C573" s="5"/>
      <c r="D573" s="5"/>
      <c r="E573" s="5"/>
      <c r="F573" s="6"/>
      <c r="G573" s="5"/>
      <c r="H573" s="6"/>
      <c r="I573" s="5"/>
      <c r="J573" s="6"/>
      <c r="K573" s="5"/>
      <c r="L573" s="6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</row>
    <row r="574" spans="1:253" s="7" customFormat="1" ht="13.5" customHeight="1">
      <c r="A574" s="2"/>
      <c r="B574" s="2"/>
      <c r="C574" s="2"/>
      <c r="D574" s="2"/>
      <c r="E574" s="2"/>
      <c r="F574" s="43"/>
      <c r="G574" s="2"/>
      <c r="H574" s="43"/>
      <c r="I574" s="2"/>
      <c r="J574" s="43"/>
      <c r="K574" s="2"/>
      <c r="L574" s="43"/>
      <c r="M574" s="2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</row>
    <row r="575" spans="1:253" s="7" customFormat="1" ht="13.5" customHeight="1">
      <c r="A575" s="2"/>
      <c r="B575" s="2"/>
      <c r="C575" s="2"/>
      <c r="D575" s="2"/>
      <c r="E575" s="2"/>
      <c r="F575" s="43"/>
      <c r="G575" s="2"/>
      <c r="H575" s="43"/>
      <c r="I575" s="2"/>
      <c r="J575" s="43"/>
      <c r="K575" s="2"/>
      <c r="L575" s="43"/>
      <c r="M575" s="2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</row>
    <row r="576" spans="1:253" s="7" customFormat="1" ht="13.5" customHeight="1">
      <c r="A576" s="2"/>
      <c r="B576" s="2"/>
      <c r="C576" s="2"/>
      <c r="D576" s="2"/>
      <c r="E576" s="2"/>
      <c r="F576" s="43"/>
      <c r="G576" s="2"/>
      <c r="H576" s="43"/>
      <c r="I576" s="2"/>
      <c r="J576" s="43"/>
      <c r="K576" s="2"/>
      <c r="L576" s="43"/>
      <c r="M576" s="2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</row>
    <row r="577" spans="1:253" s="7" customFormat="1" ht="13.5" customHeight="1">
      <c r="A577" s="2"/>
      <c r="B577" s="2"/>
      <c r="C577" s="2"/>
      <c r="D577" s="2"/>
      <c r="E577" s="2"/>
      <c r="F577" s="43"/>
      <c r="G577" s="2"/>
      <c r="H577" s="43"/>
      <c r="I577" s="2"/>
      <c r="J577" s="43"/>
      <c r="K577" s="2"/>
      <c r="L577" s="43"/>
      <c r="M577" s="2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</row>
    <row r="578" spans="1:253" s="7" customFormat="1" ht="13.5" customHeight="1">
      <c r="A578" s="2"/>
      <c r="B578" s="2"/>
      <c r="C578" s="2"/>
      <c r="D578" s="2"/>
      <c r="E578" s="2"/>
      <c r="F578" s="43"/>
      <c r="G578" s="2"/>
      <c r="H578" s="43"/>
      <c r="I578" s="2"/>
      <c r="J578" s="43"/>
      <c r="K578" s="2"/>
      <c r="L578" s="43"/>
      <c r="M578" s="2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</row>
    <row r="579" spans="1:253" s="7" customFormat="1" ht="13.5" customHeight="1">
      <c r="A579" s="2"/>
      <c r="B579" s="2"/>
      <c r="C579" s="2"/>
      <c r="D579" s="2"/>
      <c r="E579" s="2"/>
      <c r="F579" s="43"/>
      <c r="G579" s="2"/>
      <c r="H579" s="43"/>
      <c r="I579" s="2"/>
      <c r="J579" s="43"/>
      <c r="K579" s="2"/>
      <c r="L579" s="43"/>
      <c r="M579" s="2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</row>
    <row r="580" spans="1:253" s="7" customFormat="1" ht="13.5" customHeight="1">
      <c r="A580" s="2"/>
      <c r="B580" s="2"/>
      <c r="C580" s="2"/>
      <c r="D580" s="2"/>
      <c r="E580" s="2"/>
      <c r="F580" s="43"/>
      <c r="G580" s="2"/>
      <c r="H580" s="43"/>
      <c r="I580" s="2"/>
      <c r="J580" s="43"/>
      <c r="K580" s="2"/>
      <c r="L580" s="43"/>
      <c r="M580" s="2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</row>
    <row r="581" spans="1:253" s="7" customFormat="1" ht="13.5" customHeight="1">
      <c r="A581" s="2"/>
      <c r="B581" s="2"/>
      <c r="C581" s="2"/>
      <c r="D581" s="2"/>
      <c r="E581" s="2"/>
      <c r="F581" s="43"/>
      <c r="G581" s="2"/>
      <c r="H581" s="43"/>
      <c r="I581" s="2"/>
      <c r="J581" s="43"/>
      <c r="K581" s="2"/>
      <c r="L581" s="43"/>
      <c r="M581" s="2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</row>
    <row r="582" spans="1:253" s="7" customFormat="1" ht="13.5" customHeight="1">
      <c r="A582" s="2"/>
      <c r="B582" s="2"/>
      <c r="C582" s="2"/>
      <c r="D582" s="2"/>
      <c r="E582" s="2"/>
      <c r="F582" s="43"/>
      <c r="G582" s="2"/>
      <c r="H582" s="43"/>
      <c r="I582" s="2"/>
      <c r="J582" s="43"/>
      <c r="K582" s="2"/>
      <c r="L582" s="43"/>
      <c r="M582" s="2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</row>
    <row r="583" spans="1:253" s="7" customFormat="1" ht="13.5" customHeight="1">
      <c r="A583" s="2"/>
      <c r="B583" s="2"/>
      <c r="C583" s="2"/>
      <c r="D583" s="2"/>
      <c r="E583" s="2"/>
      <c r="F583" s="43"/>
      <c r="G583" s="2"/>
      <c r="H583" s="43"/>
      <c r="I583" s="2"/>
      <c r="J583" s="43"/>
      <c r="K583" s="2"/>
      <c r="L583" s="43"/>
      <c r="M583" s="2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</row>
    <row r="584" spans="1:253" s="7" customFormat="1" ht="13.5" customHeight="1">
      <c r="A584" s="2"/>
      <c r="B584" s="2"/>
      <c r="C584" s="2"/>
      <c r="D584" s="2"/>
      <c r="E584" s="2"/>
      <c r="F584" s="43"/>
      <c r="G584" s="2"/>
      <c r="H584" s="43"/>
      <c r="I584" s="2"/>
      <c r="J584" s="43"/>
      <c r="K584" s="2"/>
      <c r="L584" s="43"/>
      <c r="M584" s="2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</row>
    <row r="585" spans="1:253" s="7" customFormat="1" ht="13.5" customHeight="1">
      <c r="A585" s="2"/>
      <c r="B585" s="2"/>
      <c r="C585" s="2"/>
      <c r="D585" s="2"/>
      <c r="E585" s="2"/>
      <c r="F585" s="43"/>
      <c r="G585" s="2"/>
      <c r="H585" s="43"/>
      <c r="I585" s="2"/>
      <c r="J585" s="43"/>
      <c r="K585" s="2"/>
      <c r="L585" s="43"/>
      <c r="M585" s="2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</row>
    <row r="586" spans="1:253" s="7" customFormat="1" ht="13.5" customHeight="1">
      <c r="A586" s="2"/>
      <c r="B586" s="2"/>
      <c r="C586" s="2"/>
      <c r="D586" s="2"/>
      <c r="E586" s="2"/>
      <c r="F586" s="43"/>
      <c r="G586" s="2"/>
      <c r="H586" s="43"/>
      <c r="I586" s="2"/>
      <c r="J586" s="43"/>
      <c r="K586" s="2"/>
      <c r="L586" s="43"/>
      <c r="M586" s="2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</row>
    <row r="587" spans="1:253" s="7" customFormat="1" ht="13.5" customHeight="1">
      <c r="A587" s="2"/>
      <c r="B587" s="2"/>
      <c r="C587" s="2"/>
      <c r="D587" s="2"/>
      <c r="E587" s="2"/>
      <c r="F587" s="43"/>
      <c r="G587" s="2"/>
      <c r="H587" s="43"/>
      <c r="I587" s="2"/>
      <c r="J587" s="43"/>
      <c r="K587" s="2"/>
      <c r="L587" s="43"/>
      <c r="M587" s="2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</row>
    <row r="588" spans="1:253" s="7" customFormat="1" ht="13.5" customHeight="1">
      <c r="A588" s="2"/>
      <c r="B588" s="2"/>
      <c r="C588" s="2"/>
      <c r="D588" s="2"/>
      <c r="E588" s="2"/>
      <c r="F588" s="43"/>
      <c r="G588" s="2"/>
      <c r="H588" s="43"/>
      <c r="I588" s="2"/>
      <c r="J588" s="43"/>
      <c r="K588" s="2"/>
      <c r="L588" s="43"/>
      <c r="M588" s="2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</row>
    <row r="589" spans="1:253" s="7" customFormat="1" ht="13.5" customHeight="1">
      <c r="A589" s="2"/>
      <c r="B589" s="2"/>
      <c r="C589" s="2"/>
      <c r="D589" s="2"/>
      <c r="E589" s="2"/>
      <c r="F589" s="43"/>
      <c r="G589" s="2"/>
      <c r="H589" s="43"/>
      <c r="I589" s="2"/>
      <c r="J589" s="43"/>
      <c r="K589" s="2"/>
      <c r="L589" s="43"/>
      <c r="M589" s="2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</row>
    <row r="590" spans="1:253" s="7" customFormat="1" ht="13.5" customHeight="1">
      <c r="A590" s="2"/>
      <c r="B590" s="2"/>
      <c r="C590" s="2"/>
      <c r="D590" s="2"/>
      <c r="E590" s="2"/>
      <c r="F590" s="43"/>
      <c r="G590" s="2"/>
      <c r="H590" s="43"/>
      <c r="I590" s="2"/>
      <c r="J590" s="43"/>
      <c r="K590" s="2"/>
      <c r="L590" s="43"/>
      <c r="M590" s="2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</row>
    <row r="591" spans="1:253" s="7" customFormat="1" ht="13.5" customHeight="1">
      <c r="A591" s="2"/>
      <c r="B591" s="2"/>
      <c r="C591" s="2"/>
      <c r="D591" s="2"/>
      <c r="E591" s="2"/>
      <c r="F591" s="43"/>
      <c r="G591" s="2"/>
      <c r="H591" s="43"/>
      <c r="I591" s="2"/>
      <c r="J591" s="43"/>
      <c r="K591" s="2"/>
      <c r="L591" s="43"/>
      <c r="M591" s="2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</row>
    <row r="592" spans="1:253" s="7" customFormat="1" ht="13.5" customHeight="1">
      <c r="A592" s="2"/>
      <c r="B592" s="2"/>
      <c r="C592" s="2"/>
      <c r="D592" s="2"/>
      <c r="E592" s="2"/>
      <c r="F592" s="43"/>
      <c r="G592" s="2"/>
      <c r="H592" s="43"/>
      <c r="I592" s="2"/>
      <c r="J592" s="43"/>
      <c r="K592" s="2"/>
      <c r="L592" s="43"/>
      <c r="M592" s="2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</row>
    <row r="593" spans="1:253" s="7" customFormat="1" ht="13.5" customHeight="1">
      <c r="A593" s="2"/>
      <c r="B593" s="2"/>
      <c r="C593" s="2"/>
      <c r="D593" s="2"/>
      <c r="E593" s="2"/>
      <c r="F593" s="43"/>
      <c r="G593" s="2"/>
      <c r="H593" s="43"/>
      <c r="I593" s="2"/>
      <c r="J593" s="43"/>
      <c r="K593" s="2"/>
      <c r="L593" s="43"/>
      <c r="M593" s="2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</row>
    <row r="594" spans="1:253" s="7" customFormat="1" ht="13.5" customHeight="1">
      <c r="A594" s="2"/>
      <c r="B594" s="2"/>
      <c r="C594" s="2"/>
      <c r="D594" s="2"/>
      <c r="E594" s="2"/>
      <c r="F594" s="43"/>
      <c r="G594" s="2"/>
      <c r="H594" s="43"/>
      <c r="I594" s="2"/>
      <c r="J594" s="43"/>
      <c r="K594" s="2"/>
      <c r="L594" s="43"/>
      <c r="M594" s="2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</row>
    <row r="595" spans="1:253" s="7" customFormat="1" ht="13.5" customHeight="1">
      <c r="A595" s="2"/>
      <c r="B595" s="2"/>
      <c r="C595" s="2"/>
      <c r="D595" s="2"/>
      <c r="E595" s="2"/>
      <c r="F595" s="43"/>
      <c r="G595" s="2"/>
      <c r="H595" s="43"/>
      <c r="I595" s="2"/>
      <c r="J595" s="43"/>
      <c r="K595" s="2"/>
      <c r="L595" s="43"/>
      <c r="M595" s="2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</row>
    <row r="596" spans="1:253" s="7" customFormat="1" ht="12">
      <c r="A596" s="2"/>
      <c r="B596" s="2"/>
      <c r="C596" s="2"/>
      <c r="D596" s="2"/>
      <c r="E596" s="2"/>
      <c r="F596" s="43"/>
      <c r="G596" s="2"/>
      <c r="H596" s="43"/>
      <c r="I596" s="2"/>
      <c r="J596" s="43"/>
      <c r="K596" s="2"/>
      <c r="L596" s="43"/>
      <c r="M596" s="2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</row>
  </sheetData>
  <sheetProtection/>
  <mergeCells count="5">
    <mergeCell ref="C4:M4"/>
    <mergeCell ref="C5:M5"/>
    <mergeCell ref="C6:M6"/>
    <mergeCell ref="C3:M3"/>
    <mergeCell ref="A3:A6"/>
  </mergeCells>
  <conditionalFormatting sqref="A203:M231 D414:M414 A237:M238 A239:D239 F239:M239 A541:M572 A12:M121 A129:M199 A240:M304 A417:M492 A496:M532 A311:M408">
    <cfRule type="expression" priority="26" dxfId="0" stopIfTrue="1">
      <formula>MOD(ROW(),2)=1</formula>
    </cfRule>
  </conditionalFormatting>
  <conditionalFormatting sqref="A122:M128">
    <cfRule type="expression" priority="14" dxfId="0" stopIfTrue="1">
      <formula>MOD(ROW(),2)=1</formula>
    </cfRule>
  </conditionalFormatting>
  <conditionalFormatting sqref="A232:M233">
    <cfRule type="expression" priority="11" dxfId="0" stopIfTrue="1">
      <formula>MOD(ROW(),2)=1</formula>
    </cfRule>
  </conditionalFormatting>
  <conditionalFormatting sqref="A234:M236">
    <cfRule type="expression" priority="10" dxfId="0" stopIfTrue="1">
      <formula>MOD(ROW(),2)=1</formula>
    </cfRule>
  </conditionalFormatting>
  <conditionalFormatting sqref="A200:M202">
    <cfRule type="expression" priority="9" dxfId="0" stopIfTrue="1">
      <formula>MOD(ROW(),2)=1</formula>
    </cfRule>
  </conditionalFormatting>
  <conditionalFormatting sqref="A305:M307">
    <cfRule type="expression" priority="8" dxfId="0" stopIfTrue="1">
      <formula>MOD(ROW(),2)=1</formula>
    </cfRule>
  </conditionalFormatting>
  <conditionalFormatting sqref="A308:M310">
    <cfRule type="expression" priority="7" dxfId="0" stopIfTrue="1">
      <formula>MOD(ROW(),2)=1</formula>
    </cfRule>
  </conditionalFormatting>
  <conditionalFormatting sqref="A409:M413 A413:C414">
    <cfRule type="expression" priority="6" dxfId="0" stopIfTrue="1">
      <formula>MOD(ROW(),2)=1</formula>
    </cfRule>
  </conditionalFormatting>
  <conditionalFormatting sqref="A415:M416">
    <cfRule type="expression" priority="5" dxfId="0" stopIfTrue="1">
      <formula>MOD(ROW(),2)=1</formula>
    </cfRule>
  </conditionalFormatting>
  <conditionalFormatting sqref="A493:M495">
    <cfRule type="expression" priority="4" dxfId="0" stopIfTrue="1">
      <formula>MOD(ROW(),2)=1</formula>
    </cfRule>
  </conditionalFormatting>
  <conditionalFormatting sqref="A533:M540">
    <cfRule type="expression" priority="3" dxfId="0" stopIfTrue="1">
      <formula>MOD(ROW(),2)=1</formula>
    </cfRule>
  </conditionalFormatting>
  <conditionalFormatting sqref="E239">
    <cfRule type="expression" priority="1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8" manualBreakCount="8">
    <brk id="48" max="255" man="1"/>
    <brk id="155" max="255" man="1"/>
    <brk id="267" max="255" man="1"/>
    <brk id="304" max="255" man="1"/>
    <brk id="341" max="255" man="1"/>
    <brk id="378" max="255" man="1"/>
    <brk id="452" max="255" man="1"/>
    <brk id="5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Financial System Services</cp:lastModifiedBy>
  <cp:lastPrinted>2017-11-07T16:01:07Z</cp:lastPrinted>
  <dcterms:created xsi:type="dcterms:W3CDTF">2002-09-19T17:08:28Z</dcterms:created>
  <dcterms:modified xsi:type="dcterms:W3CDTF">2017-11-07T16:03:50Z</dcterms:modified>
  <cp:category/>
  <cp:version/>
  <cp:contentType/>
  <cp:contentStatus/>
</cp:coreProperties>
</file>